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Firm Related/Sales &amp; Marketing/Website/"/>
    </mc:Choice>
  </mc:AlternateContent>
  <xr:revisionPtr revIDLastSave="0" documentId="13_ncr:1_{6AE1BFE4-694A-2D4A-A618-E0B87E33D78D}" xr6:coauthVersionLast="47" xr6:coauthVersionMax="47" xr10:uidLastSave="{00000000-0000-0000-0000-000000000000}"/>
  <bookViews>
    <workbookView xWindow="0" yWindow="500" windowWidth="49420" windowHeight="23920" activeTab="5" xr2:uid="{00000000-000D-0000-FFFF-FFFF00000000}"/>
  </bookViews>
  <sheets>
    <sheet name="Instructions" sheetId="6" r:id="rId1"/>
    <sheet name="Inputs" sheetId="2" r:id="rId2"/>
    <sheet name="Combined" sheetId="5" r:id="rId3"/>
    <sheet name="Business Unit 1" sheetId="1" r:id="rId4"/>
    <sheet name="Business Unit 2" sheetId="3" r:id="rId5"/>
    <sheet name="Business Unit 3" sheetId="4" r:id="rId6"/>
  </sheets>
  <externalReferences>
    <externalReference r:id="rId7"/>
  </externalReferences>
  <definedNames>
    <definedName name="_1G_I" localSheetId="3">#REF!</definedName>
    <definedName name="_1G_I" localSheetId="4">#REF!</definedName>
    <definedName name="_1G_I" localSheetId="5">#REF!</definedName>
    <definedName name="_1G_I" localSheetId="2">#REF!</definedName>
    <definedName name="_1G_I">#REF!</definedName>
    <definedName name="_4OPERATING_INCOM" localSheetId="3">#REF!</definedName>
    <definedName name="_4OPERATING_INCOM" localSheetId="4">#REF!</definedName>
    <definedName name="_4OPERATING_INCOM" localSheetId="5">#REF!</definedName>
    <definedName name="_4OPERATING_INCOM" localSheetId="2">#REF!</definedName>
    <definedName name="_4OPERATING_INCOM">#REF!</definedName>
    <definedName name="_5TOTAL_OTHER_INC" localSheetId="3">#REF!</definedName>
    <definedName name="_5TOTAL_OTHER_INC" localSheetId="4">#REF!</definedName>
    <definedName name="_5TOTAL_OTHER_INC" localSheetId="5">#REF!</definedName>
    <definedName name="_5TOTAL_OTHER_INC" localSheetId="2">#REF!</definedName>
    <definedName name="_5TOTAL_OTHER_INC">#REF!</definedName>
    <definedName name="OVERHEAD" localSheetId="3">#REF!</definedName>
    <definedName name="OVERHEAD" localSheetId="4">#REF!</definedName>
    <definedName name="OVERHEAD" localSheetId="5">#REF!</definedName>
    <definedName name="OVERHEAD" localSheetId="2">#REF!</definedName>
    <definedName name="OVERHEAD">#REF!</definedName>
    <definedName name="_xlnm.Print_Area" localSheetId="3">'Business Unit 1'!$A$1:$U$86</definedName>
    <definedName name="_xlnm.Print_Area" localSheetId="4">'Business Unit 2'!$A$1:$U$86</definedName>
    <definedName name="_xlnm.Print_Area" localSheetId="5">'Business Unit 3'!$A$1:$U$86</definedName>
    <definedName name="_xlnm.Print_Area" localSheetId="2">Combined!$A$1:$U$86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3" i="5" l="1"/>
  <c r="N29" i="4"/>
  <c r="M29" i="4"/>
  <c r="L29" i="4"/>
  <c r="K29" i="4"/>
  <c r="J29" i="4"/>
  <c r="I29" i="4"/>
  <c r="H29" i="4"/>
  <c r="G29" i="4"/>
  <c r="F29" i="4"/>
  <c r="E29" i="4"/>
  <c r="D29" i="4"/>
  <c r="C29" i="4"/>
  <c r="N29" i="3"/>
  <c r="M29" i="3"/>
  <c r="L29" i="3"/>
  <c r="K29" i="3"/>
  <c r="J29" i="3"/>
  <c r="I29" i="3"/>
  <c r="H29" i="3"/>
  <c r="G29" i="3"/>
  <c r="F29" i="3"/>
  <c r="E29" i="3"/>
  <c r="D29" i="3"/>
  <c r="C29" i="3"/>
  <c r="C28" i="3"/>
  <c r="N29" i="1"/>
  <c r="M29" i="1"/>
  <c r="L29" i="1"/>
  <c r="L29" i="5" s="1"/>
  <c r="K29" i="1"/>
  <c r="J29" i="1"/>
  <c r="I29" i="1"/>
  <c r="H29" i="1"/>
  <c r="G29" i="1"/>
  <c r="G29" i="5" s="1"/>
  <c r="F29" i="1"/>
  <c r="E29" i="1"/>
  <c r="D29" i="1"/>
  <c r="C29" i="1"/>
  <c r="N29" i="5"/>
  <c r="N40" i="4"/>
  <c r="M40" i="4"/>
  <c r="L40" i="4"/>
  <c r="K40" i="4"/>
  <c r="J40" i="4"/>
  <c r="I40" i="4"/>
  <c r="H40" i="4"/>
  <c r="G40" i="4"/>
  <c r="F40" i="4"/>
  <c r="E40" i="4"/>
  <c r="D40" i="4"/>
  <c r="C40" i="4"/>
  <c r="N40" i="3"/>
  <c r="M40" i="3"/>
  <c r="L40" i="3"/>
  <c r="K40" i="3"/>
  <c r="J40" i="3"/>
  <c r="I40" i="3"/>
  <c r="H40" i="3"/>
  <c r="G40" i="3"/>
  <c r="F40" i="3"/>
  <c r="E40" i="3"/>
  <c r="D40" i="3"/>
  <c r="C40" i="3"/>
  <c r="D40" i="1"/>
  <c r="E40" i="1"/>
  <c r="F40" i="1"/>
  <c r="G40" i="1"/>
  <c r="H40" i="1"/>
  <c r="I40" i="1"/>
  <c r="J40" i="1"/>
  <c r="K40" i="1"/>
  <c r="L40" i="1"/>
  <c r="M40" i="1"/>
  <c r="N40" i="1"/>
  <c r="C40" i="1"/>
  <c r="M6" i="2"/>
  <c r="M5" i="2"/>
  <c r="M4" i="2"/>
  <c r="P5" i="2"/>
  <c r="P6" i="2"/>
  <c r="P4" i="2"/>
  <c r="O5" i="2"/>
  <c r="O6" i="2"/>
  <c r="O4" i="2"/>
  <c r="N5" i="2"/>
  <c r="N6" i="2"/>
  <c r="N4" i="2"/>
  <c r="C21" i="4"/>
  <c r="C21" i="3"/>
  <c r="C21" i="5" s="1"/>
  <c r="C21" i="1"/>
  <c r="N82" i="5"/>
  <c r="M82" i="5"/>
  <c r="L82" i="5"/>
  <c r="K82" i="5"/>
  <c r="J82" i="5"/>
  <c r="I82" i="5"/>
  <c r="H82" i="5"/>
  <c r="G82" i="5"/>
  <c r="F82" i="5"/>
  <c r="E82" i="5"/>
  <c r="D82" i="5"/>
  <c r="N81" i="5"/>
  <c r="M81" i="5"/>
  <c r="L81" i="5"/>
  <c r="K81" i="5"/>
  <c r="J81" i="5"/>
  <c r="I81" i="5"/>
  <c r="H81" i="5"/>
  <c r="G81" i="5"/>
  <c r="F81" i="5"/>
  <c r="E81" i="5"/>
  <c r="D81" i="5"/>
  <c r="C81" i="5"/>
  <c r="N80" i="5"/>
  <c r="M80" i="5"/>
  <c r="L80" i="5"/>
  <c r="K80" i="5"/>
  <c r="J80" i="5"/>
  <c r="I80" i="5"/>
  <c r="H80" i="5"/>
  <c r="G80" i="5"/>
  <c r="F80" i="5"/>
  <c r="E80" i="5"/>
  <c r="D80" i="5"/>
  <c r="N79" i="5"/>
  <c r="M79" i="5"/>
  <c r="L79" i="5"/>
  <c r="K79" i="5"/>
  <c r="J79" i="5"/>
  <c r="I79" i="5"/>
  <c r="H79" i="5"/>
  <c r="G79" i="5"/>
  <c r="F79" i="5"/>
  <c r="F83" i="5" s="1"/>
  <c r="E79" i="5"/>
  <c r="D79" i="5"/>
  <c r="N78" i="5"/>
  <c r="M78" i="5"/>
  <c r="L78" i="5"/>
  <c r="K78" i="5"/>
  <c r="J78" i="5"/>
  <c r="I78" i="5"/>
  <c r="H78" i="5"/>
  <c r="G78" i="5"/>
  <c r="F78" i="5"/>
  <c r="E78" i="5"/>
  <c r="E83" i="5" s="1"/>
  <c r="D78" i="5"/>
  <c r="M29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M18" i="5" s="1"/>
  <c r="L16" i="5"/>
  <c r="L18" i="5" s="1"/>
  <c r="K16" i="5"/>
  <c r="K18" i="5" s="1"/>
  <c r="J16" i="5"/>
  <c r="J18" i="5" s="1"/>
  <c r="I16" i="5"/>
  <c r="I18" i="5" s="1"/>
  <c r="H16" i="5"/>
  <c r="H18" i="5" s="1"/>
  <c r="G16" i="5"/>
  <c r="G18" i="5" s="1"/>
  <c r="F16" i="5"/>
  <c r="E16" i="5"/>
  <c r="E18" i="5" s="1"/>
  <c r="D16" i="5"/>
  <c r="D18" i="5" s="1"/>
  <c r="C16" i="5"/>
  <c r="D8" i="5"/>
  <c r="E8" i="5"/>
  <c r="F8" i="5"/>
  <c r="G8" i="5"/>
  <c r="H8" i="5"/>
  <c r="I8" i="5"/>
  <c r="J8" i="5"/>
  <c r="K8" i="5"/>
  <c r="L8" i="5"/>
  <c r="M8" i="5"/>
  <c r="N8" i="5"/>
  <c r="D9" i="5"/>
  <c r="E9" i="5"/>
  <c r="F9" i="5"/>
  <c r="G9" i="5"/>
  <c r="H9" i="5"/>
  <c r="I9" i="5"/>
  <c r="J9" i="5"/>
  <c r="K9" i="5"/>
  <c r="L9" i="5"/>
  <c r="M9" i="5"/>
  <c r="N9" i="5"/>
  <c r="D10" i="5"/>
  <c r="E10" i="5"/>
  <c r="F10" i="5"/>
  <c r="G10" i="5"/>
  <c r="H10" i="5"/>
  <c r="I10" i="5"/>
  <c r="J10" i="5"/>
  <c r="K10" i="5"/>
  <c r="L10" i="5"/>
  <c r="M10" i="5"/>
  <c r="N10" i="5"/>
  <c r="D11" i="5"/>
  <c r="E11" i="5"/>
  <c r="F11" i="5"/>
  <c r="G11" i="5"/>
  <c r="H11" i="5"/>
  <c r="I11" i="5"/>
  <c r="J11" i="5"/>
  <c r="K11" i="5"/>
  <c r="L11" i="5"/>
  <c r="M11" i="5"/>
  <c r="N11" i="5"/>
  <c r="D13" i="5"/>
  <c r="E13" i="5"/>
  <c r="F13" i="5"/>
  <c r="G13" i="5"/>
  <c r="H13" i="5"/>
  <c r="I13" i="5"/>
  <c r="J13" i="5"/>
  <c r="K13" i="5"/>
  <c r="L13" i="5"/>
  <c r="M13" i="5"/>
  <c r="N13" i="5"/>
  <c r="C9" i="5"/>
  <c r="C10" i="5"/>
  <c r="C11" i="5"/>
  <c r="C13" i="5"/>
  <c r="C8" i="5"/>
  <c r="S83" i="5"/>
  <c r="M83" i="5"/>
  <c r="T82" i="5"/>
  <c r="U82" i="5" s="1"/>
  <c r="Q82" i="5"/>
  <c r="R82" i="5" s="1"/>
  <c r="S75" i="5"/>
  <c r="S76" i="5" s="1"/>
  <c r="S84" i="5" s="1"/>
  <c r="S86" i="5" s="1"/>
  <c r="N18" i="5"/>
  <c r="F18" i="5"/>
  <c r="N5" i="5"/>
  <c r="M5" i="5"/>
  <c r="L5" i="5"/>
  <c r="K5" i="5"/>
  <c r="J5" i="5"/>
  <c r="I5" i="5"/>
  <c r="H5" i="5"/>
  <c r="G5" i="5"/>
  <c r="F5" i="5"/>
  <c r="E5" i="5"/>
  <c r="D5" i="5"/>
  <c r="C5" i="5"/>
  <c r="S83" i="4"/>
  <c r="P83" i="4"/>
  <c r="N83" i="4"/>
  <c r="M83" i="4"/>
  <c r="L83" i="4"/>
  <c r="K83" i="4"/>
  <c r="J83" i="4"/>
  <c r="I83" i="4"/>
  <c r="H83" i="4"/>
  <c r="G83" i="4"/>
  <c r="F83" i="4"/>
  <c r="E83" i="4"/>
  <c r="D83" i="4"/>
  <c r="T82" i="4"/>
  <c r="U82" i="4" s="1"/>
  <c r="Q82" i="4"/>
  <c r="R82" i="4" s="1"/>
  <c r="C82" i="4"/>
  <c r="O81" i="4"/>
  <c r="Q81" i="4" s="1"/>
  <c r="R81" i="4" s="1"/>
  <c r="C80" i="4"/>
  <c r="C79" i="4"/>
  <c r="C78" i="4"/>
  <c r="S75" i="4"/>
  <c r="S76" i="4" s="1"/>
  <c r="S84" i="4" s="1"/>
  <c r="S86" i="4" s="1"/>
  <c r="N74" i="4"/>
  <c r="M74" i="4"/>
  <c r="L74" i="4"/>
  <c r="K74" i="4"/>
  <c r="J74" i="4"/>
  <c r="I74" i="4"/>
  <c r="H74" i="4"/>
  <c r="G74" i="4"/>
  <c r="F74" i="4"/>
  <c r="E74" i="4"/>
  <c r="D74" i="4"/>
  <c r="C74" i="4"/>
  <c r="N73" i="4"/>
  <c r="M73" i="4"/>
  <c r="L73" i="4"/>
  <c r="K73" i="4"/>
  <c r="J73" i="4"/>
  <c r="I73" i="4"/>
  <c r="H73" i="4"/>
  <c r="G73" i="4"/>
  <c r="F73" i="4"/>
  <c r="E73" i="4"/>
  <c r="D73" i="4"/>
  <c r="C73" i="4"/>
  <c r="N72" i="4"/>
  <c r="M72" i="4"/>
  <c r="L72" i="4"/>
  <c r="K72" i="4"/>
  <c r="J72" i="4"/>
  <c r="I72" i="4"/>
  <c r="H72" i="4"/>
  <c r="G72" i="4"/>
  <c r="F72" i="4"/>
  <c r="E72" i="4"/>
  <c r="D72" i="4"/>
  <c r="C72" i="4"/>
  <c r="N71" i="4"/>
  <c r="M71" i="4"/>
  <c r="L71" i="4"/>
  <c r="K71" i="4"/>
  <c r="J71" i="4"/>
  <c r="I71" i="4"/>
  <c r="H71" i="4"/>
  <c r="G71" i="4"/>
  <c r="F71" i="4"/>
  <c r="E71" i="4"/>
  <c r="D71" i="4"/>
  <c r="C71" i="4"/>
  <c r="N70" i="4"/>
  <c r="M70" i="4"/>
  <c r="L70" i="4"/>
  <c r="K70" i="4"/>
  <c r="J70" i="4"/>
  <c r="I70" i="4"/>
  <c r="H70" i="4"/>
  <c r="G70" i="4"/>
  <c r="F70" i="4"/>
  <c r="E70" i="4"/>
  <c r="D70" i="4"/>
  <c r="C70" i="4"/>
  <c r="N69" i="4"/>
  <c r="M69" i="4"/>
  <c r="L69" i="4"/>
  <c r="K69" i="4"/>
  <c r="J69" i="4"/>
  <c r="I69" i="4"/>
  <c r="H69" i="4"/>
  <c r="G69" i="4"/>
  <c r="F69" i="4"/>
  <c r="E69" i="4"/>
  <c r="D69" i="4"/>
  <c r="C69" i="4"/>
  <c r="N68" i="4"/>
  <c r="M68" i="4"/>
  <c r="L68" i="4"/>
  <c r="K68" i="4"/>
  <c r="J68" i="4"/>
  <c r="I68" i="4"/>
  <c r="H68" i="4"/>
  <c r="G68" i="4"/>
  <c r="F68" i="4"/>
  <c r="E68" i="4"/>
  <c r="D68" i="4"/>
  <c r="C68" i="4"/>
  <c r="N67" i="4"/>
  <c r="M67" i="4"/>
  <c r="L67" i="4"/>
  <c r="K67" i="4"/>
  <c r="J67" i="4"/>
  <c r="I67" i="4"/>
  <c r="H67" i="4"/>
  <c r="G67" i="4"/>
  <c r="F67" i="4"/>
  <c r="E67" i="4"/>
  <c r="D67" i="4"/>
  <c r="C67" i="4"/>
  <c r="N66" i="4"/>
  <c r="M66" i="4"/>
  <c r="L66" i="4"/>
  <c r="K66" i="4"/>
  <c r="J66" i="4"/>
  <c r="I66" i="4"/>
  <c r="H66" i="4"/>
  <c r="G66" i="4"/>
  <c r="F66" i="4"/>
  <c r="E66" i="4"/>
  <c r="D66" i="4"/>
  <c r="C66" i="4"/>
  <c r="N65" i="4"/>
  <c r="M65" i="4"/>
  <c r="L65" i="4"/>
  <c r="K65" i="4"/>
  <c r="J65" i="4"/>
  <c r="I65" i="4"/>
  <c r="H65" i="4"/>
  <c r="G65" i="4"/>
  <c r="F65" i="4"/>
  <c r="E65" i="4"/>
  <c r="D65" i="4"/>
  <c r="C65" i="4"/>
  <c r="N64" i="4"/>
  <c r="M64" i="4"/>
  <c r="L64" i="4"/>
  <c r="K64" i="4"/>
  <c r="J64" i="4"/>
  <c r="I64" i="4"/>
  <c r="H64" i="4"/>
  <c r="G64" i="4"/>
  <c r="F64" i="4"/>
  <c r="E64" i="4"/>
  <c r="D64" i="4"/>
  <c r="C64" i="4"/>
  <c r="N63" i="4"/>
  <c r="M63" i="4"/>
  <c r="L63" i="4"/>
  <c r="K63" i="4"/>
  <c r="J63" i="4"/>
  <c r="I63" i="4"/>
  <c r="H63" i="4"/>
  <c r="G63" i="4"/>
  <c r="F63" i="4"/>
  <c r="E63" i="4"/>
  <c r="D63" i="4"/>
  <c r="C63" i="4"/>
  <c r="N62" i="4"/>
  <c r="M62" i="4"/>
  <c r="L62" i="4"/>
  <c r="K62" i="4"/>
  <c r="J62" i="4"/>
  <c r="I62" i="4"/>
  <c r="H62" i="4"/>
  <c r="G62" i="4"/>
  <c r="F62" i="4"/>
  <c r="E62" i="4"/>
  <c r="D62" i="4"/>
  <c r="C62" i="4"/>
  <c r="N61" i="4"/>
  <c r="M61" i="4"/>
  <c r="L61" i="4"/>
  <c r="K61" i="4"/>
  <c r="J61" i="4"/>
  <c r="I61" i="4"/>
  <c r="H61" i="4"/>
  <c r="G61" i="4"/>
  <c r="F61" i="4"/>
  <c r="E61" i="4"/>
  <c r="D61" i="4"/>
  <c r="C61" i="4"/>
  <c r="N60" i="4"/>
  <c r="M60" i="4"/>
  <c r="L60" i="4"/>
  <c r="K60" i="4"/>
  <c r="J60" i="4"/>
  <c r="I60" i="4"/>
  <c r="H60" i="4"/>
  <c r="G60" i="4"/>
  <c r="F60" i="4"/>
  <c r="E60" i="4"/>
  <c r="D60" i="4"/>
  <c r="C60" i="4"/>
  <c r="N59" i="4"/>
  <c r="M59" i="4"/>
  <c r="L59" i="4"/>
  <c r="K59" i="4"/>
  <c r="J59" i="4"/>
  <c r="I59" i="4"/>
  <c r="H59" i="4"/>
  <c r="G59" i="4"/>
  <c r="F59" i="4"/>
  <c r="E59" i="4"/>
  <c r="D59" i="4"/>
  <c r="C59" i="4"/>
  <c r="N58" i="4"/>
  <c r="M58" i="4"/>
  <c r="L58" i="4"/>
  <c r="K58" i="4"/>
  <c r="J58" i="4"/>
  <c r="I58" i="4"/>
  <c r="H58" i="4"/>
  <c r="G58" i="4"/>
  <c r="F58" i="4"/>
  <c r="E58" i="4"/>
  <c r="D58" i="4"/>
  <c r="C58" i="4"/>
  <c r="N57" i="4"/>
  <c r="M57" i="4"/>
  <c r="L57" i="4"/>
  <c r="K57" i="4"/>
  <c r="J57" i="4"/>
  <c r="I57" i="4"/>
  <c r="H57" i="4"/>
  <c r="G57" i="4"/>
  <c r="F57" i="4"/>
  <c r="E57" i="4"/>
  <c r="D57" i="4"/>
  <c r="C57" i="4"/>
  <c r="N56" i="4"/>
  <c r="M56" i="4"/>
  <c r="L56" i="4"/>
  <c r="K56" i="4"/>
  <c r="J56" i="4"/>
  <c r="I56" i="4"/>
  <c r="H56" i="4"/>
  <c r="G56" i="4"/>
  <c r="F56" i="4"/>
  <c r="E56" i="4"/>
  <c r="D56" i="4"/>
  <c r="C56" i="4"/>
  <c r="N55" i="4"/>
  <c r="M55" i="4"/>
  <c r="L55" i="4"/>
  <c r="K55" i="4"/>
  <c r="J55" i="4"/>
  <c r="I55" i="4"/>
  <c r="H55" i="4"/>
  <c r="G55" i="4"/>
  <c r="F55" i="4"/>
  <c r="E55" i="4"/>
  <c r="D55" i="4"/>
  <c r="C55" i="4"/>
  <c r="N54" i="4"/>
  <c r="M54" i="4"/>
  <c r="L54" i="4"/>
  <c r="K54" i="4"/>
  <c r="J54" i="4"/>
  <c r="I54" i="4"/>
  <c r="H54" i="4"/>
  <c r="G54" i="4"/>
  <c r="F54" i="4"/>
  <c r="E54" i="4"/>
  <c r="D54" i="4"/>
  <c r="C54" i="4"/>
  <c r="N53" i="4"/>
  <c r="M53" i="4"/>
  <c r="L53" i="4"/>
  <c r="K53" i="4"/>
  <c r="J53" i="4"/>
  <c r="I53" i="4"/>
  <c r="H53" i="4"/>
  <c r="G53" i="4"/>
  <c r="F53" i="4"/>
  <c r="E53" i="4"/>
  <c r="D53" i="4"/>
  <c r="C53" i="4"/>
  <c r="N52" i="4"/>
  <c r="M52" i="4"/>
  <c r="L52" i="4"/>
  <c r="K52" i="4"/>
  <c r="J52" i="4"/>
  <c r="I52" i="4"/>
  <c r="H52" i="4"/>
  <c r="G52" i="4"/>
  <c r="F52" i="4"/>
  <c r="E52" i="4"/>
  <c r="D52" i="4"/>
  <c r="C52" i="4"/>
  <c r="N51" i="4"/>
  <c r="M51" i="4"/>
  <c r="L51" i="4"/>
  <c r="K51" i="4"/>
  <c r="J51" i="4"/>
  <c r="I51" i="4"/>
  <c r="H51" i="4"/>
  <c r="G51" i="4"/>
  <c r="F51" i="4"/>
  <c r="E51" i="4"/>
  <c r="D51" i="4"/>
  <c r="C51" i="4"/>
  <c r="N50" i="4"/>
  <c r="M50" i="4"/>
  <c r="L50" i="4"/>
  <c r="K50" i="4"/>
  <c r="J50" i="4"/>
  <c r="I50" i="4"/>
  <c r="H50" i="4"/>
  <c r="G50" i="4"/>
  <c r="F50" i="4"/>
  <c r="E50" i="4"/>
  <c r="D50" i="4"/>
  <c r="C50" i="4"/>
  <c r="N49" i="4"/>
  <c r="M49" i="4"/>
  <c r="L49" i="4"/>
  <c r="K49" i="4"/>
  <c r="J49" i="4"/>
  <c r="I49" i="4"/>
  <c r="H49" i="4"/>
  <c r="G49" i="4"/>
  <c r="F49" i="4"/>
  <c r="E49" i="4"/>
  <c r="D49" i="4"/>
  <c r="C49" i="4"/>
  <c r="N48" i="4"/>
  <c r="M48" i="4"/>
  <c r="L48" i="4"/>
  <c r="K48" i="4"/>
  <c r="J48" i="4"/>
  <c r="I48" i="4"/>
  <c r="H48" i="4"/>
  <c r="G48" i="4"/>
  <c r="F48" i="4"/>
  <c r="E48" i="4"/>
  <c r="D48" i="4"/>
  <c r="C48" i="4"/>
  <c r="N47" i="4"/>
  <c r="M47" i="4"/>
  <c r="L47" i="4"/>
  <c r="K47" i="4"/>
  <c r="J47" i="4"/>
  <c r="I47" i="4"/>
  <c r="H47" i="4"/>
  <c r="G47" i="4"/>
  <c r="F47" i="4"/>
  <c r="E47" i="4"/>
  <c r="D47" i="4"/>
  <c r="C47" i="4"/>
  <c r="N46" i="4"/>
  <c r="M46" i="4"/>
  <c r="L46" i="4"/>
  <c r="K46" i="4"/>
  <c r="J46" i="4"/>
  <c r="I46" i="4"/>
  <c r="H46" i="4"/>
  <c r="G46" i="4"/>
  <c r="F46" i="4"/>
  <c r="E46" i="4"/>
  <c r="D46" i="4"/>
  <c r="C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39" i="4"/>
  <c r="M39" i="4"/>
  <c r="L39" i="4"/>
  <c r="K39" i="4"/>
  <c r="J39" i="4"/>
  <c r="I39" i="4"/>
  <c r="H39" i="4"/>
  <c r="G39" i="4"/>
  <c r="F39" i="4"/>
  <c r="E39" i="4"/>
  <c r="D39" i="4"/>
  <c r="C39" i="4"/>
  <c r="N38" i="4"/>
  <c r="M38" i="4"/>
  <c r="L38" i="4"/>
  <c r="K38" i="4"/>
  <c r="J38" i="4"/>
  <c r="I38" i="4"/>
  <c r="H38" i="4"/>
  <c r="G38" i="4"/>
  <c r="F38" i="4"/>
  <c r="E38" i="4"/>
  <c r="D38" i="4"/>
  <c r="C38" i="4"/>
  <c r="N37" i="4"/>
  <c r="M37" i="4"/>
  <c r="L37" i="4"/>
  <c r="K37" i="4"/>
  <c r="J37" i="4"/>
  <c r="I37" i="4"/>
  <c r="H37" i="4"/>
  <c r="G37" i="4"/>
  <c r="F37" i="4"/>
  <c r="E37" i="4"/>
  <c r="D37" i="4"/>
  <c r="C37" i="4"/>
  <c r="N36" i="4"/>
  <c r="M36" i="4"/>
  <c r="L36" i="4"/>
  <c r="K36" i="4"/>
  <c r="J36" i="4"/>
  <c r="I36" i="4"/>
  <c r="H36" i="4"/>
  <c r="G36" i="4"/>
  <c r="F36" i="4"/>
  <c r="E36" i="4"/>
  <c r="D36" i="4"/>
  <c r="C36" i="4"/>
  <c r="N35" i="4"/>
  <c r="M35" i="4"/>
  <c r="L35" i="4"/>
  <c r="K35" i="4"/>
  <c r="J35" i="4"/>
  <c r="I35" i="4"/>
  <c r="H35" i="4"/>
  <c r="G35" i="4"/>
  <c r="F35" i="4"/>
  <c r="E35" i="4"/>
  <c r="D35" i="4"/>
  <c r="C35" i="4"/>
  <c r="N34" i="4"/>
  <c r="M34" i="4"/>
  <c r="L34" i="4"/>
  <c r="K34" i="4"/>
  <c r="J34" i="4"/>
  <c r="I34" i="4"/>
  <c r="H34" i="4"/>
  <c r="G34" i="4"/>
  <c r="F34" i="4"/>
  <c r="E34" i="4"/>
  <c r="D34" i="4"/>
  <c r="C34" i="4"/>
  <c r="N33" i="4"/>
  <c r="M33" i="4"/>
  <c r="L33" i="4"/>
  <c r="K33" i="4"/>
  <c r="J33" i="4"/>
  <c r="I33" i="4"/>
  <c r="H33" i="4"/>
  <c r="G33" i="4"/>
  <c r="F33" i="4"/>
  <c r="E33" i="4"/>
  <c r="D33" i="4"/>
  <c r="C33" i="4"/>
  <c r="N32" i="4"/>
  <c r="M32" i="4"/>
  <c r="L32" i="4"/>
  <c r="K32" i="4"/>
  <c r="J32" i="4"/>
  <c r="I32" i="4"/>
  <c r="H32" i="4"/>
  <c r="G32" i="4"/>
  <c r="F32" i="4"/>
  <c r="E32" i="4"/>
  <c r="D32" i="4"/>
  <c r="C32" i="4"/>
  <c r="N31" i="4"/>
  <c r="M31" i="4"/>
  <c r="L31" i="4"/>
  <c r="K31" i="4"/>
  <c r="J31" i="4"/>
  <c r="I31" i="4"/>
  <c r="H31" i="4"/>
  <c r="G31" i="4"/>
  <c r="F31" i="4"/>
  <c r="E31" i="4"/>
  <c r="D31" i="4"/>
  <c r="C31" i="4"/>
  <c r="N30" i="4"/>
  <c r="M30" i="4"/>
  <c r="L30" i="4"/>
  <c r="K30" i="4"/>
  <c r="J30" i="4"/>
  <c r="I30" i="4"/>
  <c r="H30" i="4"/>
  <c r="G30" i="4"/>
  <c r="F30" i="4"/>
  <c r="E30" i="4"/>
  <c r="D30" i="4"/>
  <c r="C30" i="4"/>
  <c r="N28" i="4"/>
  <c r="M28" i="4"/>
  <c r="L28" i="4"/>
  <c r="K28" i="4"/>
  <c r="J28" i="4"/>
  <c r="I28" i="4"/>
  <c r="H28" i="4"/>
  <c r="G28" i="4"/>
  <c r="F28" i="4"/>
  <c r="E28" i="4"/>
  <c r="D28" i="4"/>
  <c r="C28" i="4"/>
  <c r="C27" i="4"/>
  <c r="N26" i="4"/>
  <c r="M26" i="4"/>
  <c r="L26" i="4"/>
  <c r="K26" i="4"/>
  <c r="J26" i="4"/>
  <c r="I26" i="4"/>
  <c r="H26" i="4"/>
  <c r="G26" i="4"/>
  <c r="F26" i="4"/>
  <c r="E26" i="4"/>
  <c r="D26" i="4"/>
  <c r="C26" i="4"/>
  <c r="N25" i="4"/>
  <c r="M25" i="4"/>
  <c r="L25" i="4"/>
  <c r="K25" i="4"/>
  <c r="J25" i="4"/>
  <c r="I25" i="4"/>
  <c r="H25" i="4"/>
  <c r="G25" i="4"/>
  <c r="F25" i="4"/>
  <c r="E25" i="4"/>
  <c r="D25" i="4"/>
  <c r="C25" i="4"/>
  <c r="C24" i="4"/>
  <c r="C23" i="4"/>
  <c r="C22" i="4"/>
  <c r="D21" i="4"/>
  <c r="N18" i="4"/>
  <c r="M18" i="4"/>
  <c r="L18" i="4"/>
  <c r="K18" i="4"/>
  <c r="J18" i="4"/>
  <c r="I18" i="4"/>
  <c r="H18" i="4"/>
  <c r="G18" i="4"/>
  <c r="F18" i="4"/>
  <c r="E18" i="4"/>
  <c r="D18" i="4"/>
  <c r="C18" i="4"/>
  <c r="P17" i="4"/>
  <c r="O17" i="4"/>
  <c r="P16" i="4"/>
  <c r="O16" i="4"/>
  <c r="P13" i="4"/>
  <c r="O13" i="4"/>
  <c r="C12" i="4"/>
  <c r="C14" i="4" s="1"/>
  <c r="P11" i="4"/>
  <c r="O11" i="4"/>
  <c r="P10" i="4"/>
  <c r="O10" i="4"/>
  <c r="P9" i="4"/>
  <c r="O9" i="4"/>
  <c r="P8" i="4"/>
  <c r="O8" i="4"/>
  <c r="N5" i="4"/>
  <c r="M5" i="4"/>
  <c r="L5" i="4"/>
  <c r="K5" i="4"/>
  <c r="J5" i="4"/>
  <c r="I5" i="4"/>
  <c r="H5" i="4"/>
  <c r="G5" i="4"/>
  <c r="F5" i="4"/>
  <c r="E5" i="4"/>
  <c r="D5" i="4"/>
  <c r="C5" i="4"/>
  <c r="S83" i="3"/>
  <c r="P83" i="3"/>
  <c r="N83" i="3"/>
  <c r="M83" i="3"/>
  <c r="L83" i="3"/>
  <c r="K83" i="3"/>
  <c r="J83" i="3"/>
  <c r="I83" i="3"/>
  <c r="H83" i="3"/>
  <c r="G83" i="3"/>
  <c r="F83" i="3"/>
  <c r="E83" i="3"/>
  <c r="D83" i="3"/>
  <c r="T82" i="3"/>
  <c r="U82" i="3" s="1"/>
  <c r="Q82" i="3"/>
  <c r="R82" i="3" s="1"/>
  <c r="C82" i="3"/>
  <c r="O81" i="3"/>
  <c r="Q81" i="3" s="1"/>
  <c r="R81" i="3" s="1"/>
  <c r="C80" i="3"/>
  <c r="C79" i="3"/>
  <c r="C78" i="3"/>
  <c r="S75" i="3"/>
  <c r="S76" i="3" s="1"/>
  <c r="S84" i="3" s="1"/>
  <c r="S86" i="3" s="1"/>
  <c r="N74" i="3"/>
  <c r="M74" i="3"/>
  <c r="L74" i="3"/>
  <c r="K74" i="3"/>
  <c r="J74" i="3"/>
  <c r="I74" i="3"/>
  <c r="H74" i="3"/>
  <c r="G74" i="3"/>
  <c r="F74" i="3"/>
  <c r="E74" i="3"/>
  <c r="D74" i="3"/>
  <c r="C74" i="3"/>
  <c r="N73" i="3"/>
  <c r="M73" i="3"/>
  <c r="L73" i="3"/>
  <c r="K73" i="3"/>
  <c r="J73" i="3"/>
  <c r="I73" i="3"/>
  <c r="H73" i="3"/>
  <c r="G73" i="3"/>
  <c r="F73" i="3"/>
  <c r="E73" i="3"/>
  <c r="D73" i="3"/>
  <c r="C73" i="3"/>
  <c r="N72" i="3"/>
  <c r="M72" i="3"/>
  <c r="L72" i="3"/>
  <c r="K72" i="3"/>
  <c r="J72" i="3"/>
  <c r="I72" i="3"/>
  <c r="H72" i="3"/>
  <c r="G72" i="3"/>
  <c r="F72" i="3"/>
  <c r="E72" i="3"/>
  <c r="D72" i="3"/>
  <c r="C72" i="3"/>
  <c r="N71" i="3"/>
  <c r="M71" i="3"/>
  <c r="L71" i="3"/>
  <c r="K71" i="3"/>
  <c r="J71" i="3"/>
  <c r="I71" i="3"/>
  <c r="H71" i="3"/>
  <c r="G71" i="3"/>
  <c r="F71" i="3"/>
  <c r="E71" i="3"/>
  <c r="D71" i="3"/>
  <c r="C71" i="3"/>
  <c r="N70" i="3"/>
  <c r="M70" i="3"/>
  <c r="L70" i="3"/>
  <c r="K70" i="3"/>
  <c r="J70" i="3"/>
  <c r="I70" i="3"/>
  <c r="H70" i="3"/>
  <c r="G70" i="3"/>
  <c r="F70" i="3"/>
  <c r="E70" i="3"/>
  <c r="D70" i="3"/>
  <c r="C70" i="3"/>
  <c r="N69" i="3"/>
  <c r="M69" i="3"/>
  <c r="L69" i="3"/>
  <c r="K69" i="3"/>
  <c r="J69" i="3"/>
  <c r="I69" i="3"/>
  <c r="H69" i="3"/>
  <c r="G69" i="3"/>
  <c r="F69" i="3"/>
  <c r="E69" i="3"/>
  <c r="D69" i="3"/>
  <c r="C69" i="3"/>
  <c r="N68" i="3"/>
  <c r="M68" i="3"/>
  <c r="L68" i="3"/>
  <c r="K68" i="3"/>
  <c r="J68" i="3"/>
  <c r="I68" i="3"/>
  <c r="H68" i="3"/>
  <c r="G68" i="3"/>
  <c r="F68" i="3"/>
  <c r="E68" i="3"/>
  <c r="D68" i="3"/>
  <c r="C68" i="3"/>
  <c r="N67" i="3"/>
  <c r="M67" i="3"/>
  <c r="L67" i="3"/>
  <c r="K67" i="3"/>
  <c r="J67" i="3"/>
  <c r="I67" i="3"/>
  <c r="H67" i="3"/>
  <c r="G67" i="3"/>
  <c r="F67" i="3"/>
  <c r="E67" i="3"/>
  <c r="D67" i="3"/>
  <c r="C67" i="3"/>
  <c r="N66" i="3"/>
  <c r="M66" i="3"/>
  <c r="L66" i="3"/>
  <c r="K66" i="3"/>
  <c r="J66" i="3"/>
  <c r="I66" i="3"/>
  <c r="H66" i="3"/>
  <c r="G66" i="3"/>
  <c r="F66" i="3"/>
  <c r="E66" i="3"/>
  <c r="D66" i="3"/>
  <c r="C66" i="3"/>
  <c r="N65" i="3"/>
  <c r="M65" i="3"/>
  <c r="L65" i="3"/>
  <c r="K65" i="3"/>
  <c r="J65" i="3"/>
  <c r="I65" i="3"/>
  <c r="H65" i="3"/>
  <c r="G65" i="3"/>
  <c r="F65" i="3"/>
  <c r="E65" i="3"/>
  <c r="D65" i="3"/>
  <c r="C65" i="3"/>
  <c r="N64" i="3"/>
  <c r="M64" i="3"/>
  <c r="L64" i="3"/>
  <c r="K64" i="3"/>
  <c r="J64" i="3"/>
  <c r="I64" i="3"/>
  <c r="H64" i="3"/>
  <c r="G64" i="3"/>
  <c r="F64" i="3"/>
  <c r="E64" i="3"/>
  <c r="D64" i="3"/>
  <c r="C64" i="3"/>
  <c r="N63" i="3"/>
  <c r="M63" i="3"/>
  <c r="L63" i="3"/>
  <c r="K63" i="3"/>
  <c r="J63" i="3"/>
  <c r="I63" i="3"/>
  <c r="H63" i="3"/>
  <c r="G63" i="3"/>
  <c r="F63" i="3"/>
  <c r="E63" i="3"/>
  <c r="D63" i="3"/>
  <c r="C63" i="3"/>
  <c r="N62" i="3"/>
  <c r="M62" i="3"/>
  <c r="L62" i="3"/>
  <c r="K62" i="3"/>
  <c r="J62" i="3"/>
  <c r="I62" i="3"/>
  <c r="H62" i="3"/>
  <c r="G62" i="3"/>
  <c r="F62" i="3"/>
  <c r="E62" i="3"/>
  <c r="D62" i="3"/>
  <c r="C62" i="3"/>
  <c r="N61" i="3"/>
  <c r="M61" i="3"/>
  <c r="L61" i="3"/>
  <c r="K61" i="3"/>
  <c r="J61" i="3"/>
  <c r="I61" i="3"/>
  <c r="H61" i="3"/>
  <c r="G61" i="3"/>
  <c r="F61" i="3"/>
  <c r="E61" i="3"/>
  <c r="D61" i="3"/>
  <c r="C61" i="3"/>
  <c r="N60" i="3"/>
  <c r="M60" i="3"/>
  <c r="L60" i="3"/>
  <c r="K60" i="3"/>
  <c r="J60" i="3"/>
  <c r="I60" i="3"/>
  <c r="H60" i="3"/>
  <c r="G60" i="3"/>
  <c r="F60" i="3"/>
  <c r="E60" i="3"/>
  <c r="D60" i="3"/>
  <c r="C60" i="3"/>
  <c r="N59" i="3"/>
  <c r="M59" i="3"/>
  <c r="L59" i="3"/>
  <c r="K59" i="3"/>
  <c r="J59" i="3"/>
  <c r="I59" i="3"/>
  <c r="H59" i="3"/>
  <c r="G59" i="3"/>
  <c r="F59" i="3"/>
  <c r="E59" i="3"/>
  <c r="D59" i="3"/>
  <c r="C59" i="3"/>
  <c r="N58" i="3"/>
  <c r="M58" i="3"/>
  <c r="L58" i="3"/>
  <c r="K58" i="3"/>
  <c r="J58" i="3"/>
  <c r="I58" i="3"/>
  <c r="H58" i="3"/>
  <c r="G58" i="3"/>
  <c r="F58" i="3"/>
  <c r="E58" i="3"/>
  <c r="D58" i="3"/>
  <c r="C58" i="3"/>
  <c r="N57" i="3"/>
  <c r="M57" i="3"/>
  <c r="L57" i="3"/>
  <c r="K57" i="3"/>
  <c r="J57" i="3"/>
  <c r="I57" i="3"/>
  <c r="H57" i="3"/>
  <c r="G57" i="3"/>
  <c r="F57" i="3"/>
  <c r="E57" i="3"/>
  <c r="D57" i="3"/>
  <c r="C57" i="3"/>
  <c r="N56" i="3"/>
  <c r="M56" i="3"/>
  <c r="L56" i="3"/>
  <c r="K56" i="3"/>
  <c r="J56" i="3"/>
  <c r="I56" i="3"/>
  <c r="H56" i="3"/>
  <c r="G56" i="3"/>
  <c r="F56" i="3"/>
  <c r="E56" i="3"/>
  <c r="D56" i="3"/>
  <c r="C56" i="3"/>
  <c r="N55" i="3"/>
  <c r="M55" i="3"/>
  <c r="L55" i="3"/>
  <c r="K55" i="3"/>
  <c r="J55" i="3"/>
  <c r="I55" i="3"/>
  <c r="H55" i="3"/>
  <c r="G55" i="3"/>
  <c r="F55" i="3"/>
  <c r="E55" i="3"/>
  <c r="D55" i="3"/>
  <c r="C55" i="3"/>
  <c r="N54" i="3"/>
  <c r="M54" i="3"/>
  <c r="L54" i="3"/>
  <c r="K54" i="3"/>
  <c r="J54" i="3"/>
  <c r="I54" i="3"/>
  <c r="H54" i="3"/>
  <c r="G54" i="3"/>
  <c r="F54" i="3"/>
  <c r="E54" i="3"/>
  <c r="D54" i="3"/>
  <c r="C54" i="3"/>
  <c r="N53" i="3"/>
  <c r="M53" i="3"/>
  <c r="L53" i="3"/>
  <c r="K53" i="3"/>
  <c r="J53" i="3"/>
  <c r="I53" i="3"/>
  <c r="H53" i="3"/>
  <c r="G53" i="3"/>
  <c r="F53" i="3"/>
  <c r="E53" i="3"/>
  <c r="D53" i="3"/>
  <c r="C53" i="3"/>
  <c r="N52" i="3"/>
  <c r="M52" i="3"/>
  <c r="L52" i="3"/>
  <c r="K52" i="3"/>
  <c r="J52" i="3"/>
  <c r="I52" i="3"/>
  <c r="H52" i="3"/>
  <c r="G52" i="3"/>
  <c r="F52" i="3"/>
  <c r="E52" i="3"/>
  <c r="D52" i="3"/>
  <c r="C52" i="3"/>
  <c r="N51" i="3"/>
  <c r="M51" i="3"/>
  <c r="L51" i="3"/>
  <c r="K51" i="3"/>
  <c r="J51" i="3"/>
  <c r="I51" i="3"/>
  <c r="H51" i="3"/>
  <c r="G51" i="3"/>
  <c r="F51" i="3"/>
  <c r="E51" i="3"/>
  <c r="D51" i="3"/>
  <c r="C51" i="3"/>
  <c r="N50" i="3"/>
  <c r="M50" i="3"/>
  <c r="L50" i="3"/>
  <c r="K50" i="3"/>
  <c r="J50" i="3"/>
  <c r="I50" i="3"/>
  <c r="H50" i="3"/>
  <c r="G50" i="3"/>
  <c r="F50" i="3"/>
  <c r="E50" i="3"/>
  <c r="D50" i="3"/>
  <c r="C50" i="3"/>
  <c r="N49" i="3"/>
  <c r="M49" i="3"/>
  <c r="L49" i="3"/>
  <c r="K49" i="3"/>
  <c r="J49" i="3"/>
  <c r="I49" i="3"/>
  <c r="H49" i="3"/>
  <c r="G49" i="3"/>
  <c r="F49" i="3"/>
  <c r="E49" i="3"/>
  <c r="D49" i="3"/>
  <c r="C49" i="3"/>
  <c r="N48" i="3"/>
  <c r="M48" i="3"/>
  <c r="L48" i="3"/>
  <c r="K48" i="3"/>
  <c r="J48" i="3"/>
  <c r="I48" i="3"/>
  <c r="H48" i="3"/>
  <c r="G48" i="3"/>
  <c r="F48" i="3"/>
  <c r="E48" i="3"/>
  <c r="D48" i="3"/>
  <c r="C48" i="3"/>
  <c r="N47" i="3"/>
  <c r="M47" i="3"/>
  <c r="L47" i="3"/>
  <c r="K47" i="3"/>
  <c r="J47" i="3"/>
  <c r="I47" i="3"/>
  <c r="H47" i="3"/>
  <c r="G47" i="3"/>
  <c r="F47" i="3"/>
  <c r="E47" i="3"/>
  <c r="D47" i="3"/>
  <c r="C47" i="3"/>
  <c r="N46" i="3"/>
  <c r="M46" i="3"/>
  <c r="L46" i="3"/>
  <c r="K46" i="3"/>
  <c r="J46" i="3"/>
  <c r="I46" i="3"/>
  <c r="H46" i="3"/>
  <c r="G46" i="3"/>
  <c r="F46" i="3"/>
  <c r="E46" i="3"/>
  <c r="D46" i="3"/>
  <c r="C46" i="3"/>
  <c r="N45" i="3"/>
  <c r="M45" i="3"/>
  <c r="L45" i="3"/>
  <c r="K45" i="3"/>
  <c r="J45" i="3"/>
  <c r="I45" i="3"/>
  <c r="H45" i="3"/>
  <c r="G45" i="3"/>
  <c r="F45" i="3"/>
  <c r="E45" i="3"/>
  <c r="D45" i="3"/>
  <c r="C45" i="3"/>
  <c r="N44" i="3"/>
  <c r="M44" i="3"/>
  <c r="L44" i="3"/>
  <c r="K44" i="3"/>
  <c r="J44" i="3"/>
  <c r="I44" i="3"/>
  <c r="H44" i="3"/>
  <c r="G44" i="3"/>
  <c r="F44" i="3"/>
  <c r="E44" i="3"/>
  <c r="D44" i="3"/>
  <c r="C44" i="3"/>
  <c r="N43" i="3"/>
  <c r="M43" i="3"/>
  <c r="L43" i="3"/>
  <c r="K43" i="3"/>
  <c r="J43" i="3"/>
  <c r="I43" i="3"/>
  <c r="H43" i="3"/>
  <c r="G43" i="3"/>
  <c r="F43" i="3"/>
  <c r="E43" i="3"/>
  <c r="D43" i="3"/>
  <c r="C43" i="3"/>
  <c r="N42" i="3"/>
  <c r="M42" i="3"/>
  <c r="L42" i="3"/>
  <c r="K42" i="3"/>
  <c r="J42" i="3"/>
  <c r="I42" i="3"/>
  <c r="H42" i="3"/>
  <c r="G42" i="3"/>
  <c r="F42" i="3"/>
  <c r="E42" i="3"/>
  <c r="D42" i="3"/>
  <c r="C42" i="3"/>
  <c r="N41" i="3"/>
  <c r="M41" i="3"/>
  <c r="L41" i="3"/>
  <c r="K41" i="3"/>
  <c r="J41" i="3"/>
  <c r="I41" i="3"/>
  <c r="H41" i="3"/>
  <c r="G41" i="3"/>
  <c r="F41" i="3"/>
  <c r="E41" i="3"/>
  <c r="D41" i="3"/>
  <c r="C41" i="3"/>
  <c r="N39" i="3"/>
  <c r="M39" i="3"/>
  <c r="L39" i="3"/>
  <c r="K39" i="3"/>
  <c r="J39" i="3"/>
  <c r="I39" i="3"/>
  <c r="H39" i="3"/>
  <c r="G39" i="3"/>
  <c r="F39" i="3"/>
  <c r="E39" i="3"/>
  <c r="D39" i="3"/>
  <c r="C39" i="3"/>
  <c r="N38" i="3"/>
  <c r="M38" i="3"/>
  <c r="L38" i="3"/>
  <c r="K38" i="3"/>
  <c r="J38" i="3"/>
  <c r="I38" i="3"/>
  <c r="H38" i="3"/>
  <c r="G38" i="3"/>
  <c r="F38" i="3"/>
  <c r="E38" i="3"/>
  <c r="D38" i="3"/>
  <c r="C38" i="3"/>
  <c r="N37" i="3"/>
  <c r="M37" i="3"/>
  <c r="L37" i="3"/>
  <c r="K37" i="3"/>
  <c r="J37" i="3"/>
  <c r="I37" i="3"/>
  <c r="H37" i="3"/>
  <c r="G37" i="3"/>
  <c r="F37" i="3"/>
  <c r="E37" i="3"/>
  <c r="D37" i="3"/>
  <c r="C37" i="3"/>
  <c r="N36" i="3"/>
  <c r="M36" i="3"/>
  <c r="L36" i="3"/>
  <c r="K36" i="3"/>
  <c r="J36" i="3"/>
  <c r="I36" i="3"/>
  <c r="H36" i="3"/>
  <c r="G36" i="3"/>
  <c r="F36" i="3"/>
  <c r="E36" i="3"/>
  <c r="D36" i="3"/>
  <c r="C36" i="3"/>
  <c r="N35" i="3"/>
  <c r="M35" i="3"/>
  <c r="L35" i="3"/>
  <c r="K35" i="3"/>
  <c r="J35" i="3"/>
  <c r="I35" i="3"/>
  <c r="H35" i="3"/>
  <c r="G35" i="3"/>
  <c r="F35" i="3"/>
  <c r="E35" i="3"/>
  <c r="D35" i="3"/>
  <c r="C35" i="3"/>
  <c r="N34" i="3"/>
  <c r="M34" i="3"/>
  <c r="L34" i="3"/>
  <c r="K34" i="3"/>
  <c r="J34" i="3"/>
  <c r="I34" i="3"/>
  <c r="H34" i="3"/>
  <c r="G34" i="3"/>
  <c r="F34" i="3"/>
  <c r="E34" i="3"/>
  <c r="D34" i="3"/>
  <c r="C34" i="3"/>
  <c r="N33" i="3"/>
  <c r="M33" i="3"/>
  <c r="L33" i="3"/>
  <c r="K33" i="3"/>
  <c r="J33" i="3"/>
  <c r="I33" i="3"/>
  <c r="H33" i="3"/>
  <c r="G33" i="3"/>
  <c r="F33" i="3"/>
  <c r="E33" i="3"/>
  <c r="D33" i="3"/>
  <c r="C33" i="3"/>
  <c r="N32" i="3"/>
  <c r="M32" i="3"/>
  <c r="L32" i="3"/>
  <c r="K32" i="3"/>
  <c r="J32" i="3"/>
  <c r="I32" i="3"/>
  <c r="H32" i="3"/>
  <c r="G32" i="3"/>
  <c r="F32" i="3"/>
  <c r="E32" i="3"/>
  <c r="D32" i="3"/>
  <c r="C32" i="3"/>
  <c r="N31" i="3"/>
  <c r="M31" i="3"/>
  <c r="L31" i="3"/>
  <c r="K31" i="3"/>
  <c r="J31" i="3"/>
  <c r="I31" i="3"/>
  <c r="H31" i="3"/>
  <c r="G31" i="3"/>
  <c r="F31" i="3"/>
  <c r="E31" i="3"/>
  <c r="D31" i="3"/>
  <c r="C31" i="3"/>
  <c r="N30" i="3"/>
  <c r="M30" i="3"/>
  <c r="L30" i="3"/>
  <c r="K30" i="3"/>
  <c r="J30" i="3"/>
  <c r="I30" i="3"/>
  <c r="H30" i="3"/>
  <c r="G30" i="3"/>
  <c r="F30" i="3"/>
  <c r="E30" i="3"/>
  <c r="D30" i="3"/>
  <c r="C30" i="3"/>
  <c r="N28" i="3"/>
  <c r="M28" i="3"/>
  <c r="L28" i="3"/>
  <c r="K28" i="3"/>
  <c r="J28" i="3"/>
  <c r="I28" i="3"/>
  <c r="H28" i="3"/>
  <c r="G28" i="3"/>
  <c r="F28" i="3"/>
  <c r="E28" i="3"/>
  <c r="D28" i="3"/>
  <c r="C27" i="3"/>
  <c r="N26" i="3"/>
  <c r="M26" i="3"/>
  <c r="L26" i="3"/>
  <c r="K26" i="3"/>
  <c r="J26" i="3"/>
  <c r="I26" i="3"/>
  <c r="H26" i="3"/>
  <c r="G26" i="3"/>
  <c r="F26" i="3"/>
  <c r="E26" i="3"/>
  <c r="D26" i="3"/>
  <c r="C26" i="3"/>
  <c r="N25" i="3"/>
  <c r="M25" i="3"/>
  <c r="L25" i="3"/>
  <c r="K25" i="3"/>
  <c r="J25" i="3"/>
  <c r="I25" i="3"/>
  <c r="H25" i="3"/>
  <c r="G25" i="3"/>
  <c r="F25" i="3"/>
  <c r="E25" i="3"/>
  <c r="D25" i="3"/>
  <c r="C25" i="3"/>
  <c r="C24" i="3"/>
  <c r="C23" i="3"/>
  <c r="C22" i="3"/>
  <c r="D21" i="3"/>
  <c r="N18" i="3"/>
  <c r="M18" i="3"/>
  <c r="L18" i="3"/>
  <c r="K18" i="3"/>
  <c r="J18" i="3"/>
  <c r="I18" i="3"/>
  <c r="H18" i="3"/>
  <c r="G18" i="3"/>
  <c r="F18" i="3"/>
  <c r="E18" i="3"/>
  <c r="D18" i="3"/>
  <c r="C18" i="3"/>
  <c r="P17" i="3"/>
  <c r="O17" i="3"/>
  <c r="P16" i="3"/>
  <c r="O16" i="3"/>
  <c r="P13" i="3"/>
  <c r="O13" i="3"/>
  <c r="C12" i="3"/>
  <c r="C14" i="3" s="1"/>
  <c r="P11" i="3"/>
  <c r="O11" i="3"/>
  <c r="P10" i="3"/>
  <c r="O10" i="3"/>
  <c r="P9" i="3"/>
  <c r="O9" i="3"/>
  <c r="P8" i="3"/>
  <c r="O8" i="3"/>
  <c r="N5" i="3"/>
  <c r="M5" i="3"/>
  <c r="L5" i="3"/>
  <c r="K5" i="3"/>
  <c r="J5" i="3"/>
  <c r="I5" i="3"/>
  <c r="H5" i="3"/>
  <c r="G5" i="3"/>
  <c r="F5" i="3"/>
  <c r="E5" i="3"/>
  <c r="D5" i="3"/>
  <c r="C5" i="3"/>
  <c r="S83" i="1"/>
  <c r="P83" i="1"/>
  <c r="N83" i="1"/>
  <c r="M83" i="1"/>
  <c r="L83" i="1"/>
  <c r="K83" i="1"/>
  <c r="J83" i="1"/>
  <c r="I83" i="1"/>
  <c r="H83" i="1"/>
  <c r="G83" i="1"/>
  <c r="F83" i="1"/>
  <c r="E83" i="1"/>
  <c r="D83" i="1"/>
  <c r="T82" i="1"/>
  <c r="U82" i="1" s="1"/>
  <c r="Q82" i="1"/>
  <c r="R82" i="1" s="1"/>
  <c r="C82" i="1"/>
  <c r="O81" i="1"/>
  <c r="T81" i="1" s="1"/>
  <c r="U81" i="1" s="1"/>
  <c r="C80" i="1"/>
  <c r="C79" i="1"/>
  <c r="C79" i="5" s="1"/>
  <c r="C78" i="1"/>
  <c r="C78" i="5" s="1"/>
  <c r="S75" i="1"/>
  <c r="S76" i="1" s="1"/>
  <c r="N74" i="1"/>
  <c r="N74" i="5" s="1"/>
  <c r="M74" i="1"/>
  <c r="L74" i="1"/>
  <c r="L74" i="5" s="1"/>
  <c r="K74" i="1"/>
  <c r="K74" i="5" s="1"/>
  <c r="J74" i="1"/>
  <c r="I74" i="1"/>
  <c r="I74" i="5" s="1"/>
  <c r="H74" i="1"/>
  <c r="G74" i="1"/>
  <c r="G74" i="5" s="1"/>
  <c r="F74" i="1"/>
  <c r="E74" i="1"/>
  <c r="E74" i="5" s="1"/>
  <c r="D74" i="1"/>
  <c r="C74" i="1"/>
  <c r="N73" i="1"/>
  <c r="N73" i="5" s="1"/>
  <c r="M73" i="1"/>
  <c r="L73" i="1"/>
  <c r="L73" i="5" s="1"/>
  <c r="K73" i="1"/>
  <c r="K73" i="5" s="1"/>
  <c r="J73" i="1"/>
  <c r="I73" i="1"/>
  <c r="I73" i="5" s="1"/>
  <c r="H73" i="1"/>
  <c r="G73" i="1"/>
  <c r="G73" i="5" s="1"/>
  <c r="F73" i="1"/>
  <c r="E73" i="1"/>
  <c r="E73" i="5" s="1"/>
  <c r="D73" i="1"/>
  <c r="C73" i="1"/>
  <c r="N72" i="1"/>
  <c r="N72" i="5" s="1"/>
  <c r="M72" i="1"/>
  <c r="L72" i="1"/>
  <c r="L72" i="5" s="1"/>
  <c r="K72" i="1"/>
  <c r="K72" i="5" s="1"/>
  <c r="J72" i="1"/>
  <c r="I72" i="1"/>
  <c r="I72" i="5" s="1"/>
  <c r="H72" i="1"/>
  <c r="G72" i="1"/>
  <c r="G72" i="5" s="1"/>
  <c r="F72" i="1"/>
  <c r="E72" i="1"/>
  <c r="E72" i="5" s="1"/>
  <c r="D72" i="1"/>
  <c r="C72" i="1"/>
  <c r="N71" i="1"/>
  <c r="N71" i="5" s="1"/>
  <c r="M71" i="1"/>
  <c r="L71" i="1"/>
  <c r="L71" i="5" s="1"/>
  <c r="K71" i="1"/>
  <c r="K71" i="5" s="1"/>
  <c r="J71" i="1"/>
  <c r="I71" i="1"/>
  <c r="I71" i="5" s="1"/>
  <c r="H71" i="1"/>
  <c r="G71" i="1"/>
  <c r="G71" i="5" s="1"/>
  <c r="F71" i="1"/>
  <c r="E71" i="1"/>
  <c r="E71" i="5" s="1"/>
  <c r="D71" i="1"/>
  <c r="C71" i="1"/>
  <c r="N70" i="1"/>
  <c r="N70" i="5" s="1"/>
  <c r="M70" i="1"/>
  <c r="L70" i="1"/>
  <c r="L70" i="5" s="1"/>
  <c r="K70" i="1"/>
  <c r="K70" i="5" s="1"/>
  <c r="J70" i="1"/>
  <c r="I70" i="1"/>
  <c r="I70" i="5" s="1"/>
  <c r="H70" i="1"/>
  <c r="G70" i="1"/>
  <c r="G70" i="5" s="1"/>
  <c r="F70" i="1"/>
  <c r="E70" i="1"/>
  <c r="E70" i="5" s="1"/>
  <c r="D70" i="1"/>
  <c r="C70" i="1"/>
  <c r="N69" i="1"/>
  <c r="N69" i="5" s="1"/>
  <c r="M69" i="1"/>
  <c r="L69" i="1"/>
  <c r="L69" i="5" s="1"/>
  <c r="K69" i="1"/>
  <c r="K69" i="5" s="1"/>
  <c r="J69" i="1"/>
  <c r="I69" i="1"/>
  <c r="I69" i="5" s="1"/>
  <c r="H69" i="1"/>
  <c r="G69" i="1"/>
  <c r="G69" i="5" s="1"/>
  <c r="F69" i="1"/>
  <c r="E69" i="1"/>
  <c r="E69" i="5" s="1"/>
  <c r="D69" i="1"/>
  <c r="C69" i="1"/>
  <c r="N68" i="1"/>
  <c r="N68" i="5" s="1"/>
  <c r="M68" i="1"/>
  <c r="L68" i="1"/>
  <c r="L68" i="5" s="1"/>
  <c r="K68" i="1"/>
  <c r="K68" i="5" s="1"/>
  <c r="J68" i="1"/>
  <c r="I68" i="1"/>
  <c r="I68" i="5" s="1"/>
  <c r="H68" i="1"/>
  <c r="G68" i="1"/>
  <c r="G68" i="5" s="1"/>
  <c r="F68" i="1"/>
  <c r="E68" i="1"/>
  <c r="E68" i="5" s="1"/>
  <c r="D68" i="1"/>
  <c r="C68" i="1"/>
  <c r="N67" i="1"/>
  <c r="N67" i="5" s="1"/>
  <c r="M67" i="1"/>
  <c r="L67" i="1"/>
  <c r="L67" i="5" s="1"/>
  <c r="K67" i="1"/>
  <c r="K67" i="5" s="1"/>
  <c r="J67" i="1"/>
  <c r="I67" i="1"/>
  <c r="I67" i="5" s="1"/>
  <c r="H67" i="1"/>
  <c r="G67" i="1"/>
  <c r="G67" i="5" s="1"/>
  <c r="F67" i="1"/>
  <c r="E67" i="1"/>
  <c r="E67" i="5" s="1"/>
  <c r="D67" i="1"/>
  <c r="C67" i="1"/>
  <c r="N66" i="1"/>
  <c r="N66" i="5" s="1"/>
  <c r="M66" i="1"/>
  <c r="L66" i="1"/>
  <c r="L66" i="5" s="1"/>
  <c r="K66" i="1"/>
  <c r="K66" i="5" s="1"/>
  <c r="J66" i="1"/>
  <c r="I66" i="1"/>
  <c r="I66" i="5" s="1"/>
  <c r="H66" i="1"/>
  <c r="G66" i="1"/>
  <c r="G66" i="5" s="1"/>
  <c r="F66" i="1"/>
  <c r="E66" i="1"/>
  <c r="E66" i="5" s="1"/>
  <c r="D66" i="1"/>
  <c r="C66" i="1"/>
  <c r="N65" i="1"/>
  <c r="N65" i="5" s="1"/>
  <c r="M65" i="1"/>
  <c r="L65" i="1"/>
  <c r="L65" i="5" s="1"/>
  <c r="K65" i="1"/>
  <c r="K65" i="5" s="1"/>
  <c r="J65" i="1"/>
  <c r="I65" i="1"/>
  <c r="I65" i="5" s="1"/>
  <c r="H65" i="1"/>
  <c r="G65" i="1"/>
  <c r="G65" i="5" s="1"/>
  <c r="F65" i="1"/>
  <c r="E65" i="1"/>
  <c r="E65" i="5" s="1"/>
  <c r="D65" i="1"/>
  <c r="C65" i="1"/>
  <c r="N64" i="1"/>
  <c r="N64" i="5" s="1"/>
  <c r="M64" i="1"/>
  <c r="L64" i="1"/>
  <c r="L64" i="5" s="1"/>
  <c r="K64" i="1"/>
  <c r="K64" i="5" s="1"/>
  <c r="J64" i="1"/>
  <c r="I64" i="1"/>
  <c r="I64" i="5" s="1"/>
  <c r="H64" i="1"/>
  <c r="G64" i="1"/>
  <c r="G64" i="5" s="1"/>
  <c r="F64" i="1"/>
  <c r="E64" i="1"/>
  <c r="E64" i="5" s="1"/>
  <c r="D64" i="1"/>
  <c r="C64" i="1"/>
  <c r="N63" i="1"/>
  <c r="N63" i="5" s="1"/>
  <c r="M63" i="1"/>
  <c r="L63" i="1"/>
  <c r="L63" i="5" s="1"/>
  <c r="K63" i="1"/>
  <c r="K63" i="5" s="1"/>
  <c r="J63" i="1"/>
  <c r="I63" i="1"/>
  <c r="I63" i="5" s="1"/>
  <c r="H63" i="1"/>
  <c r="G63" i="1"/>
  <c r="G63" i="5" s="1"/>
  <c r="F63" i="1"/>
  <c r="E63" i="1"/>
  <c r="E63" i="5" s="1"/>
  <c r="D63" i="1"/>
  <c r="C63" i="1"/>
  <c r="N62" i="1"/>
  <c r="N62" i="5" s="1"/>
  <c r="M62" i="1"/>
  <c r="L62" i="1"/>
  <c r="L62" i="5" s="1"/>
  <c r="K62" i="1"/>
  <c r="K62" i="5" s="1"/>
  <c r="J62" i="1"/>
  <c r="I62" i="1"/>
  <c r="I62" i="5" s="1"/>
  <c r="H62" i="1"/>
  <c r="G62" i="1"/>
  <c r="G62" i="5" s="1"/>
  <c r="F62" i="1"/>
  <c r="E62" i="1"/>
  <c r="E62" i="5" s="1"/>
  <c r="D62" i="1"/>
  <c r="C62" i="1"/>
  <c r="N61" i="1"/>
  <c r="N61" i="5" s="1"/>
  <c r="M61" i="1"/>
  <c r="L61" i="1"/>
  <c r="L61" i="5" s="1"/>
  <c r="K61" i="1"/>
  <c r="K61" i="5" s="1"/>
  <c r="J61" i="1"/>
  <c r="I61" i="1"/>
  <c r="I61" i="5" s="1"/>
  <c r="H61" i="1"/>
  <c r="G61" i="1"/>
  <c r="G61" i="5" s="1"/>
  <c r="F61" i="1"/>
  <c r="E61" i="1"/>
  <c r="E61" i="5" s="1"/>
  <c r="D61" i="1"/>
  <c r="C61" i="1"/>
  <c r="N60" i="1"/>
  <c r="N60" i="5" s="1"/>
  <c r="M60" i="1"/>
  <c r="L60" i="1"/>
  <c r="L60" i="5" s="1"/>
  <c r="K60" i="1"/>
  <c r="K60" i="5" s="1"/>
  <c r="J60" i="1"/>
  <c r="I60" i="1"/>
  <c r="I60" i="5" s="1"/>
  <c r="H60" i="1"/>
  <c r="G60" i="1"/>
  <c r="G60" i="5" s="1"/>
  <c r="F60" i="1"/>
  <c r="E60" i="1"/>
  <c r="E60" i="5" s="1"/>
  <c r="D60" i="1"/>
  <c r="C60" i="1"/>
  <c r="N59" i="1"/>
  <c r="N59" i="5" s="1"/>
  <c r="M59" i="1"/>
  <c r="L59" i="1"/>
  <c r="L59" i="5" s="1"/>
  <c r="K59" i="1"/>
  <c r="K59" i="5" s="1"/>
  <c r="J59" i="1"/>
  <c r="I59" i="1"/>
  <c r="I59" i="5" s="1"/>
  <c r="H59" i="1"/>
  <c r="G59" i="1"/>
  <c r="G59" i="5" s="1"/>
  <c r="F59" i="1"/>
  <c r="E59" i="1"/>
  <c r="E59" i="5" s="1"/>
  <c r="D59" i="1"/>
  <c r="C59" i="1"/>
  <c r="N58" i="1"/>
  <c r="N58" i="5" s="1"/>
  <c r="M58" i="1"/>
  <c r="L58" i="1"/>
  <c r="L58" i="5" s="1"/>
  <c r="K58" i="1"/>
  <c r="K58" i="5" s="1"/>
  <c r="J58" i="1"/>
  <c r="I58" i="1"/>
  <c r="I58" i="5" s="1"/>
  <c r="H58" i="1"/>
  <c r="G58" i="1"/>
  <c r="G58" i="5" s="1"/>
  <c r="F58" i="1"/>
  <c r="E58" i="1"/>
  <c r="E58" i="5" s="1"/>
  <c r="D58" i="1"/>
  <c r="C58" i="1"/>
  <c r="N57" i="1"/>
  <c r="N57" i="5" s="1"/>
  <c r="M57" i="1"/>
  <c r="L57" i="1"/>
  <c r="L57" i="5" s="1"/>
  <c r="K57" i="1"/>
  <c r="K57" i="5" s="1"/>
  <c r="J57" i="1"/>
  <c r="I57" i="1"/>
  <c r="I57" i="5" s="1"/>
  <c r="H57" i="1"/>
  <c r="G57" i="1"/>
  <c r="G57" i="5" s="1"/>
  <c r="F57" i="1"/>
  <c r="E57" i="1"/>
  <c r="E57" i="5" s="1"/>
  <c r="D57" i="1"/>
  <c r="C57" i="1"/>
  <c r="N56" i="1"/>
  <c r="N56" i="5" s="1"/>
  <c r="M56" i="1"/>
  <c r="L56" i="1"/>
  <c r="L56" i="5" s="1"/>
  <c r="K56" i="1"/>
  <c r="K56" i="5" s="1"/>
  <c r="J56" i="1"/>
  <c r="I56" i="1"/>
  <c r="I56" i="5" s="1"/>
  <c r="H56" i="1"/>
  <c r="G56" i="1"/>
  <c r="G56" i="5" s="1"/>
  <c r="F56" i="1"/>
  <c r="E56" i="1"/>
  <c r="E56" i="5" s="1"/>
  <c r="D56" i="1"/>
  <c r="C56" i="1"/>
  <c r="N55" i="1"/>
  <c r="N55" i="5" s="1"/>
  <c r="M55" i="1"/>
  <c r="L55" i="1"/>
  <c r="L55" i="5" s="1"/>
  <c r="K55" i="1"/>
  <c r="K55" i="5" s="1"/>
  <c r="J55" i="1"/>
  <c r="I55" i="1"/>
  <c r="I55" i="5" s="1"/>
  <c r="H55" i="1"/>
  <c r="G55" i="1"/>
  <c r="G55" i="5" s="1"/>
  <c r="F55" i="1"/>
  <c r="E55" i="1"/>
  <c r="E55" i="5" s="1"/>
  <c r="D55" i="1"/>
  <c r="C55" i="1"/>
  <c r="N54" i="1"/>
  <c r="N54" i="5" s="1"/>
  <c r="M54" i="1"/>
  <c r="L54" i="1"/>
  <c r="L54" i="5" s="1"/>
  <c r="K54" i="1"/>
  <c r="K54" i="5" s="1"/>
  <c r="J54" i="1"/>
  <c r="I54" i="1"/>
  <c r="I54" i="5" s="1"/>
  <c r="H54" i="1"/>
  <c r="G54" i="1"/>
  <c r="G54" i="5" s="1"/>
  <c r="F54" i="1"/>
  <c r="E54" i="1"/>
  <c r="E54" i="5" s="1"/>
  <c r="D54" i="1"/>
  <c r="C54" i="1"/>
  <c r="N53" i="1"/>
  <c r="N53" i="5" s="1"/>
  <c r="M53" i="1"/>
  <c r="L53" i="1"/>
  <c r="L53" i="5" s="1"/>
  <c r="K53" i="1"/>
  <c r="K53" i="5" s="1"/>
  <c r="J53" i="1"/>
  <c r="I53" i="1"/>
  <c r="I53" i="5" s="1"/>
  <c r="H53" i="1"/>
  <c r="G53" i="1"/>
  <c r="G53" i="5" s="1"/>
  <c r="F53" i="1"/>
  <c r="E53" i="1"/>
  <c r="E53" i="5" s="1"/>
  <c r="D53" i="1"/>
  <c r="C53" i="1"/>
  <c r="N52" i="1"/>
  <c r="N52" i="5" s="1"/>
  <c r="M52" i="1"/>
  <c r="L52" i="1"/>
  <c r="L52" i="5" s="1"/>
  <c r="K52" i="1"/>
  <c r="K52" i="5" s="1"/>
  <c r="J52" i="1"/>
  <c r="I52" i="1"/>
  <c r="I52" i="5" s="1"/>
  <c r="H52" i="1"/>
  <c r="G52" i="1"/>
  <c r="G52" i="5" s="1"/>
  <c r="F52" i="1"/>
  <c r="E52" i="1"/>
  <c r="E52" i="5" s="1"/>
  <c r="D52" i="1"/>
  <c r="C52" i="1"/>
  <c r="N51" i="1"/>
  <c r="N51" i="5" s="1"/>
  <c r="M51" i="1"/>
  <c r="L51" i="1"/>
  <c r="L51" i="5" s="1"/>
  <c r="K51" i="1"/>
  <c r="K51" i="5" s="1"/>
  <c r="J51" i="1"/>
  <c r="I51" i="1"/>
  <c r="I51" i="5" s="1"/>
  <c r="H51" i="1"/>
  <c r="G51" i="1"/>
  <c r="G51" i="5" s="1"/>
  <c r="F51" i="1"/>
  <c r="E51" i="1"/>
  <c r="E51" i="5" s="1"/>
  <c r="D51" i="1"/>
  <c r="C51" i="1"/>
  <c r="N50" i="1"/>
  <c r="N50" i="5" s="1"/>
  <c r="M50" i="1"/>
  <c r="L50" i="1"/>
  <c r="L50" i="5" s="1"/>
  <c r="K50" i="1"/>
  <c r="K50" i="5" s="1"/>
  <c r="J50" i="1"/>
  <c r="I50" i="1"/>
  <c r="I50" i="5" s="1"/>
  <c r="H50" i="1"/>
  <c r="G50" i="1"/>
  <c r="G50" i="5" s="1"/>
  <c r="F50" i="1"/>
  <c r="E50" i="1"/>
  <c r="E50" i="5" s="1"/>
  <c r="D50" i="1"/>
  <c r="C50" i="1"/>
  <c r="N49" i="1"/>
  <c r="N49" i="5" s="1"/>
  <c r="M49" i="1"/>
  <c r="L49" i="1"/>
  <c r="L49" i="5" s="1"/>
  <c r="K49" i="1"/>
  <c r="K49" i="5" s="1"/>
  <c r="J49" i="1"/>
  <c r="I49" i="1"/>
  <c r="I49" i="5" s="1"/>
  <c r="H49" i="1"/>
  <c r="G49" i="1"/>
  <c r="G49" i="5" s="1"/>
  <c r="F49" i="1"/>
  <c r="E49" i="1"/>
  <c r="E49" i="5" s="1"/>
  <c r="D49" i="1"/>
  <c r="C49" i="1"/>
  <c r="N48" i="1"/>
  <c r="N48" i="5" s="1"/>
  <c r="M48" i="1"/>
  <c r="L48" i="1"/>
  <c r="L48" i="5" s="1"/>
  <c r="K48" i="1"/>
  <c r="K48" i="5" s="1"/>
  <c r="J48" i="1"/>
  <c r="I48" i="1"/>
  <c r="I48" i="5" s="1"/>
  <c r="H48" i="1"/>
  <c r="G48" i="1"/>
  <c r="G48" i="5" s="1"/>
  <c r="F48" i="1"/>
  <c r="E48" i="1"/>
  <c r="E48" i="5" s="1"/>
  <c r="D48" i="1"/>
  <c r="C48" i="1"/>
  <c r="N47" i="1"/>
  <c r="N47" i="5" s="1"/>
  <c r="M47" i="1"/>
  <c r="L47" i="1"/>
  <c r="L47" i="5" s="1"/>
  <c r="K47" i="1"/>
  <c r="K47" i="5" s="1"/>
  <c r="J47" i="1"/>
  <c r="I47" i="1"/>
  <c r="I47" i="5" s="1"/>
  <c r="H47" i="1"/>
  <c r="G47" i="1"/>
  <c r="G47" i="5" s="1"/>
  <c r="F47" i="1"/>
  <c r="E47" i="1"/>
  <c r="E47" i="5" s="1"/>
  <c r="D47" i="1"/>
  <c r="C47" i="1"/>
  <c r="N46" i="1"/>
  <c r="N46" i="5" s="1"/>
  <c r="M46" i="1"/>
  <c r="L46" i="1"/>
  <c r="L46" i="5" s="1"/>
  <c r="K46" i="1"/>
  <c r="K46" i="5" s="1"/>
  <c r="J46" i="1"/>
  <c r="I46" i="1"/>
  <c r="I46" i="5" s="1"/>
  <c r="H46" i="1"/>
  <c r="G46" i="1"/>
  <c r="G46" i="5" s="1"/>
  <c r="F46" i="1"/>
  <c r="E46" i="1"/>
  <c r="E46" i="5" s="1"/>
  <c r="D46" i="1"/>
  <c r="C46" i="1"/>
  <c r="N45" i="1"/>
  <c r="N45" i="5" s="1"/>
  <c r="M45" i="1"/>
  <c r="L45" i="1"/>
  <c r="L45" i="5" s="1"/>
  <c r="K45" i="1"/>
  <c r="K45" i="5" s="1"/>
  <c r="J45" i="1"/>
  <c r="I45" i="1"/>
  <c r="I45" i="5" s="1"/>
  <c r="H45" i="1"/>
  <c r="G45" i="1"/>
  <c r="G45" i="5" s="1"/>
  <c r="F45" i="1"/>
  <c r="E45" i="1"/>
  <c r="E45" i="5" s="1"/>
  <c r="D45" i="1"/>
  <c r="C45" i="1"/>
  <c r="N44" i="1"/>
  <c r="N44" i="5" s="1"/>
  <c r="M44" i="1"/>
  <c r="L44" i="1"/>
  <c r="L44" i="5" s="1"/>
  <c r="K44" i="1"/>
  <c r="K44" i="5" s="1"/>
  <c r="J44" i="1"/>
  <c r="I44" i="1"/>
  <c r="I44" i="5" s="1"/>
  <c r="H44" i="1"/>
  <c r="G44" i="1"/>
  <c r="G44" i="5" s="1"/>
  <c r="F44" i="1"/>
  <c r="E44" i="1"/>
  <c r="E44" i="5" s="1"/>
  <c r="D44" i="1"/>
  <c r="C44" i="1"/>
  <c r="N43" i="1"/>
  <c r="N43" i="5" s="1"/>
  <c r="M43" i="1"/>
  <c r="L43" i="1"/>
  <c r="L43" i="5" s="1"/>
  <c r="K43" i="1"/>
  <c r="K43" i="5" s="1"/>
  <c r="J43" i="1"/>
  <c r="I43" i="1"/>
  <c r="I43" i="5" s="1"/>
  <c r="H43" i="1"/>
  <c r="G43" i="1"/>
  <c r="G43" i="5" s="1"/>
  <c r="F43" i="1"/>
  <c r="E43" i="1"/>
  <c r="E43" i="5" s="1"/>
  <c r="D43" i="1"/>
  <c r="C43" i="1"/>
  <c r="N42" i="1"/>
  <c r="N42" i="5" s="1"/>
  <c r="M42" i="1"/>
  <c r="L42" i="1"/>
  <c r="K42" i="1"/>
  <c r="K42" i="5" s="1"/>
  <c r="J42" i="1"/>
  <c r="I42" i="1"/>
  <c r="I42" i="5" s="1"/>
  <c r="H42" i="1"/>
  <c r="G42" i="1"/>
  <c r="G42" i="5" s="1"/>
  <c r="F42" i="1"/>
  <c r="E42" i="1"/>
  <c r="E42" i="5" s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D40" i="5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N38" i="5" s="1"/>
  <c r="M38" i="1"/>
  <c r="L38" i="1"/>
  <c r="L38" i="5" s="1"/>
  <c r="K38" i="1"/>
  <c r="K38" i="5" s="1"/>
  <c r="J38" i="1"/>
  <c r="I38" i="1"/>
  <c r="I38" i="5" s="1"/>
  <c r="H38" i="1"/>
  <c r="G38" i="1"/>
  <c r="G38" i="5" s="1"/>
  <c r="F38" i="1"/>
  <c r="E38" i="1"/>
  <c r="E38" i="5" s="1"/>
  <c r="D38" i="1"/>
  <c r="C38" i="1"/>
  <c r="C38" i="5" s="1"/>
  <c r="N37" i="1"/>
  <c r="N37" i="5" s="1"/>
  <c r="M37" i="1"/>
  <c r="L37" i="1"/>
  <c r="L37" i="5" s="1"/>
  <c r="K37" i="1"/>
  <c r="K37" i="5" s="1"/>
  <c r="J37" i="1"/>
  <c r="I37" i="1"/>
  <c r="I37" i="5" s="1"/>
  <c r="H37" i="1"/>
  <c r="G37" i="1"/>
  <c r="G37" i="5" s="1"/>
  <c r="F37" i="1"/>
  <c r="E37" i="1"/>
  <c r="E37" i="5" s="1"/>
  <c r="D37" i="1"/>
  <c r="C37" i="1"/>
  <c r="C37" i="5" s="1"/>
  <c r="N36" i="1"/>
  <c r="N36" i="5" s="1"/>
  <c r="M36" i="1"/>
  <c r="L36" i="1"/>
  <c r="L36" i="5" s="1"/>
  <c r="K36" i="1"/>
  <c r="K36" i="5" s="1"/>
  <c r="J36" i="1"/>
  <c r="I36" i="1"/>
  <c r="I36" i="5" s="1"/>
  <c r="H36" i="1"/>
  <c r="G36" i="1"/>
  <c r="G36" i="5" s="1"/>
  <c r="F36" i="1"/>
  <c r="E36" i="1"/>
  <c r="E36" i="5" s="1"/>
  <c r="D36" i="1"/>
  <c r="C36" i="1"/>
  <c r="C36" i="5" s="1"/>
  <c r="N35" i="1"/>
  <c r="N35" i="5" s="1"/>
  <c r="M35" i="1"/>
  <c r="L35" i="1"/>
  <c r="L35" i="5" s="1"/>
  <c r="K35" i="1"/>
  <c r="K35" i="5" s="1"/>
  <c r="J35" i="1"/>
  <c r="I35" i="1"/>
  <c r="I35" i="5" s="1"/>
  <c r="H35" i="1"/>
  <c r="G35" i="1"/>
  <c r="G35" i="5" s="1"/>
  <c r="F35" i="1"/>
  <c r="E35" i="1"/>
  <c r="E35" i="5" s="1"/>
  <c r="D35" i="1"/>
  <c r="C35" i="1"/>
  <c r="C35" i="5" s="1"/>
  <c r="N34" i="1"/>
  <c r="N34" i="5" s="1"/>
  <c r="M34" i="1"/>
  <c r="L34" i="1"/>
  <c r="L34" i="5" s="1"/>
  <c r="K34" i="1"/>
  <c r="K34" i="5" s="1"/>
  <c r="J34" i="1"/>
  <c r="I34" i="1"/>
  <c r="I34" i="5" s="1"/>
  <c r="H34" i="1"/>
  <c r="G34" i="1"/>
  <c r="G34" i="5" s="1"/>
  <c r="F34" i="1"/>
  <c r="E34" i="1"/>
  <c r="E34" i="5" s="1"/>
  <c r="D34" i="1"/>
  <c r="C34" i="1"/>
  <c r="C34" i="5" s="1"/>
  <c r="N33" i="1"/>
  <c r="N33" i="5" s="1"/>
  <c r="M33" i="1"/>
  <c r="L33" i="1"/>
  <c r="L33" i="5" s="1"/>
  <c r="K33" i="1"/>
  <c r="K33" i="5" s="1"/>
  <c r="J33" i="1"/>
  <c r="I33" i="1"/>
  <c r="I33" i="5" s="1"/>
  <c r="H33" i="1"/>
  <c r="G33" i="1"/>
  <c r="G33" i="5" s="1"/>
  <c r="F33" i="1"/>
  <c r="E33" i="1"/>
  <c r="E33" i="5" s="1"/>
  <c r="D33" i="1"/>
  <c r="C33" i="1"/>
  <c r="C33" i="5" s="1"/>
  <c r="N32" i="1"/>
  <c r="N32" i="5" s="1"/>
  <c r="M32" i="1"/>
  <c r="L32" i="1"/>
  <c r="L32" i="5" s="1"/>
  <c r="K32" i="1"/>
  <c r="K32" i="5" s="1"/>
  <c r="J32" i="1"/>
  <c r="I32" i="1"/>
  <c r="I32" i="5" s="1"/>
  <c r="H32" i="1"/>
  <c r="G32" i="1"/>
  <c r="G32" i="5" s="1"/>
  <c r="F32" i="1"/>
  <c r="E32" i="1"/>
  <c r="E32" i="5" s="1"/>
  <c r="D32" i="1"/>
  <c r="C32" i="1"/>
  <c r="C32" i="5" s="1"/>
  <c r="N31" i="1"/>
  <c r="N31" i="5" s="1"/>
  <c r="M31" i="1"/>
  <c r="L31" i="1"/>
  <c r="L31" i="5" s="1"/>
  <c r="K31" i="1"/>
  <c r="K31" i="5" s="1"/>
  <c r="J31" i="1"/>
  <c r="I31" i="1"/>
  <c r="I31" i="5" s="1"/>
  <c r="H31" i="1"/>
  <c r="G31" i="1"/>
  <c r="G31" i="5" s="1"/>
  <c r="F31" i="1"/>
  <c r="E31" i="1"/>
  <c r="E31" i="5" s="1"/>
  <c r="D31" i="1"/>
  <c r="C31" i="1"/>
  <c r="C31" i="5" s="1"/>
  <c r="N30" i="1"/>
  <c r="N30" i="5" s="1"/>
  <c r="M30" i="1"/>
  <c r="L30" i="1"/>
  <c r="L30" i="5" s="1"/>
  <c r="K30" i="1"/>
  <c r="K30" i="5" s="1"/>
  <c r="J30" i="1"/>
  <c r="I30" i="1"/>
  <c r="I30" i="5" s="1"/>
  <c r="H30" i="1"/>
  <c r="G30" i="1"/>
  <c r="G30" i="5" s="1"/>
  <c r="F30" i="1"/>
  <c r="E30" i="1"/>
  <c r="E30" i="5" s="1"/>
  <c r="D30" i="1"/>
  <c r="C30" i="1"/>
  <c r="C30" i="5" s="1"/>
  <c r="N28" i="1"/>
  <c r="M28" i="1"/>
  <c r="L28" i="1"/>
  <c r="K28" i="1"/>
  <c r="J28" i="1"/>
  <c r="I28" i="1"/>
  <c r="H28" i="1"/>
  <c r="G28" i="1"/>
  <c r="F28" i="1"/>
  <c r="E28" i="1"/>
  <c r="D28" i="1"/>
  <c r="C28" i="1"/>
  <c r="C27" i="1"/>
  <c r="N26" i="1"/>
  <c r="M26" i="1"/>
  <c r="M26" i="5" s="1"/>
  <c r="L26" i="1"/>
  <c r="L26" i="5" s="1"/>
  <c r="K26" i="1"/>
  <c r="K26" i="5" s="1"/>
  <c r="J26" i="1"/>
  <c r="J26" i="5" s="1"/>
  <c r="I26" i="1"/>
  <c r="H26" i="1"/>
  <c r="H26" i="5" s="1"/>
  <c r="G26" i="1"/>
  <c r="G26" i="5" s="1"/>
  <c r="F26" i="1"/>
  <c r="F26" i="5" s="1"/>
  <c r="E26" i="1"/>
  <c r="E26" i="5" s="1"/>
  <c r="D26" i="1"/>
  <c r="C26" i="1"/>
  <c r="N25" i="1"/>
  <c r="M25" i="1"/>
  <c r="M25" i="5" s="1"/>
  <c r="L25" i="1"/>
  <c r="L25" i="5" s="1"/>
  <c r="K25" i="1"/>
  <c r="K25" i="5" s="1"/>
  <c r="J25" i="1"/>
  <c r="J25" i="5" s="1"/>
  <c r="I25" i="1"/>
  <c r="H25" i="1"/>
  <c r="H25" i="5" s="1"/>
  <c r="G25" i="1"/>
  <c r="G25" i="5" s="1"/>
  <c r="F25" i="1"/>
  <c r="F25" i="5" s="1"/>
  <c r="E25" i="1"/>
  <c r="E25" i="5" s="1"/>
  <c r="D25" i="1"/>
  <c r="C25" i="1"/>
  <c r="C24" i="1"/>
  <c r="C23" i="1"/>
  <c r="C22" i="1"/>
  <c r="D21" i="1"/>
  <c r="D24" i="1" s="1"/>
  <c r="N18" i="1"/>
  <c r="M18" i="1"/>
  <c r="L18" i="1"/>
  <c r="K18" i="1"/>
  <c r="J18" i="1"/>
  <c r="I18" i="1"/>
  <c r="H18" i="1"/>
  <c r="G18" i="1"/>
  <c r="F18" i="1"/>
  <c r="E18" i="1"/>
  <c r="D18" i="1"/>
  <c r="C18" i="1"/>
  <c r="P17" i="1"/>
  <c r="O17" i="1"/>
  <c r="P16" i="1"/>
  <c r="O16" i="1"/>
  <c r="P13" i="1"/>
  <c r="O13" i="1"/>
  <c r="C12" i="1"/>
  <c r="C14" i="1" s="1"/>
  <c r="P11" i="1"/>
  <c r="O11" i="1"/>
  <c r="P10" i="1"/>
  <c r="O10" i="1"/>
  <c r="P9" i="1"/>
  <c r="O9" i="1"/>
  <c r="P8" i="1"/>
  <c r="O8" i="1"/>
  <c r="N5" i="1"/>
  <c r="M5" i="1"/>
  <c r="L5" i="1"/>
  <c r="K5" i="1"/>
  <c r="J5" i="1"/>
  <c r="I5" i="1"/>
  <c r="H5" i="1"/>
  <c r="G5" i="1"/>
  <c r="F5" i="1"/>
  <c r="E5" i="1"/>
  <c r="D5" i="1"/>
  <c r="C5" i="1"/>
  <c r="P29" i="3" l="1"/>
  <c r="J30" i="5"/>
  <c r="J31" i="5"/>
  <c r="J32" i="5"/>
  <c r="J33" i="5"/>
  <c r="J34" i="5"/>
  <c r="J35" i="5"/>
  <c r="J36" i="5"/>
  <c r="J37" i="5"/>
  <c r="J38" i="5"/>
  <c r="F29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C25" i="5"/>
  <c r="C26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H29" i="5"/>
  <c r="D26" i="5"/>
  <c r="D33" i="5"/>
  <c r="D30" i="5"/>
  <c r="D32" i="5"/>
  <c r="D35" i="5"/>
  <c r="D37" i="5"/>
  <c r="D38" i="5"/>
  <c r="D39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28" i="5"/>
  <c r="D34" i="5"/>
  <c r="D25" i="5"/>
  <c r="D31" i="5"/>
  <c r="D36" i="5"/>
  <c r="L42" i="5"/>
  <c r="F31" i="5"/>
  <c r="F33" i="5"/>
  <c r="F35" i="5"/>
  <c r="F36" i="5"/>
  <c r="F37" i="5"/>
  <c r="F38" i="5"/>
  <c r="F30" i="5"/>
  <c r="F32" i="5"/>
  <c r="F34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C80" i="5"/>
  <c r="J83" i="5"/>
  <c r="N83" i="5"/>
  <c r="K29" i="5"/>
  <c r="O18" i="3"/>
  <c r="I25" i="5"/>
  <c r="I26" i="5"/>
  <c r="H30" i="5"/>
  <c r="H31" i="5"/>
  <c r="H32" i="5"/>
  <c r="O32" i="5" s="1"/>
  <c r="H33" i="5"/>
  <c r="H34" i="5"/>
  <c r="H35" i="5"/>
  <c r="H36" i="5"/>
  <c r="H37" i="5"/>
  <c r="H38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C82" i="5"/>
  <c r="C83" i="5" s="1"/>
  <c r="G83" i="5"/>
  <c r="H83" i="5"/>
  <c r="I83" i="5"/>
  <c r="N25" i="5"/>
  <c r="M32" i="5"/>
  <c r="M33" i="5"/>
  <c r="M34" i="5"/>
  <c r="M35" i="5"/>
  <c r="M36" i="5"/>
  <c r="M37" i="5"/>
  <c r="M38" i="5"/>
  <c r="K83" i="5"/>
  <c r="L83" i="5"/>
  <c r="N26" i="5"/>
  <c r="M30" i="5"/>
  <c r="M31" i="5"/>
  <c r="M42" i="5"/>
  <c r="M43" i="5"/>
  <c r="M44" i="5"/>
  <c r="M45" i="5"/>
  <c r="P45" i="5" s="1"/>
  <c r="M46" i="5"/>
  <c r="M47" i="5"/>
  <c r="M48" i="5"/>
  <c r="M49" i="5"/>
  <c r="M50" i="5"/>
  <c r="M51" i="5"/>
  <c r="M52" i="5"/>
  <c r="P52" i="5" s="1"/>
  <c r="M53" i="5"/>
  <c r="M54" i="5"/>
  <c r="M55" i="5"/>
  <c r="M56" i="5"/>
  <c r="M57" i="5"/>
  <c r="O57" i="5" s="1"/>
  <c r="M58" i="5"/>
  <c r="M59" i="5"/>
  <c r="M60" i="5"/>
  <c r="M61" i="5"/>
  <c r="M62" i="5"/>
  <c r="O62" i="5" s="1"/>
  <c r="M63" i="5"/>
  <c r="M64" i="5"/>
  <c r="P64" i="5" s="1"/>
  <c r="M65" i="5"/>
  <c r="M66" i="5"/>
  <c r="M67" i="5"/>
  <c r="M68" i="5"/>
  <c r="M69" i="5"/>
  <c r="P69" i="5" s="1"/>
  <c r="M70" i="5"/>
  <c r="M71" i="5"/>
  <c r="M72" i="5"/>
  <c r="M73" i="5"/>
  <c r="M74" i="5"/>
  <c r="P74" i="5" s="1"/>
  <c r="C19" i="4"/>
  <c r="D12" i="4" s="1"/>
  <c r="D14" i="4" s="1"/>
  <c r="D19" i="4" s="1"/>
  <c r="P18" i="4"/>
  <c r="D83" i="5"/>
  <c r="O83" i="3"/>
  <c r="Q83" i="3" s="1"/>
  <c r="R83" i="3" s="1"/>
  <c r="C19" i="3"/>
  <c r="D12" i="3" s="1"/>
  <c r="D14" i="3" s="1"/>
  <c r="D19" i="3" s="1"/>
  <c r="C83" i="3"/>
  <c r="T81" i="3"/>
  <c r="U81" i="3" s="1"/>
  <c r="P8" i="5"/>
  <c r="P30" i="3"/>
  <c r="P31" i="3"/>
  <c r="P32" i="3"/>
  <c r="P33" i="3"/>
  <c r="P34" i="3"/>
  <c r="P35" i="3"/>
  <c r="P36" i="3"/>
  <c r="P37" i="3"/>
  <c r="P38" i="3"/>
  <c r="P42" i="3"/>
  <c r="P32" i="5"/>
  <c r="C19" i="1"/>
  <c r="D12" i="1" s="1"/>
  <c r="S84" i="1"/>
  <c r="S86" i="1" s="1"/>
  <c r="P18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O8" i="5"/>
  <c r="C83" i="4"/>
  <c r="P16" i="5"/>
  <c r="P13" i="5"/>
  <c r="P11" i="5"/>
  <c r="P10" i="5"/>
  <c r="P9" i="5"/>
  <c r="O16" i="5"/>
  <c r="P17" i="5"/>
  <c r="O81" i="5"/>
  <c r="Q81" i="5" s="1"/>
  <c r="R81" i="5" s="1"/>
  <c r="I29" i="5"/>
  <c r="T81" i="4"/>
  <c r="U81" i="4" s="1"/>
  <c r="J29" i="5"/>
  <c r="O83" i="4"/>
  <c r="E29" i="5"/>
  <c r="D29" i="5"/>
  <c r="C29" i="5"/>
  <c r="N28" i="5"/>
  <c r="N39" i="5"/>
  <c r="N40" i="5"/>
  <c r="N41" i="5"/>
  <c r="C28" i="5"/>
  <c r="C39" i="5"/>
  <c r="C40" i="5"/>
  <c r="C41" i="5"/>
  <c r="C27" i="5"/>
  <c r="M28" i="5"/>
  <c r="M39" i="5"/>
  <c r="M40" i="5"/>
  <c r="M41" i="5"/>
  <c r="C24" i="5"/>
  <c r="J28" i="5"/>
  <c r="J39" i="5"/>
  <c r="J40" i="5"/>
  <c r="J41" i="5"/>
  <c r="H28" i="5"/>
  <c r="H39" i="5"/>
  <c r="H40" i="5"/>
  <c r="H41" i="5"/>
  <c r="I28" i="5"/>
  <c r="I39" i="5"/>
  <c r="I40" i="5"/>
  <c r="I41" i="5"/>
  <c r="C22" i="5"/>
  <c r="K28" i="5"/>
  <c r="K39" i="5"/>
  <c r="K40" i="5"/>
  <c r="K41" i="5"/>
  <c r="C23" i="5"/>
  <c r="L28" i="5"/>
  <c r="L39" i="5"/>
  <c r="L40" i="5"/>
  <c r="L41" i="5"/>
  <c r="G28" i="5"/>
  <c r="G39" i="5"/>
  <c r="G40" i="5"/>
  <c r="G41" i="5"/>
  <c r="F28" i="5"/>
  <c r="F39" i="5"/>
  <c r="F40" i="5"/>
  <c r="F41" i="5"/>
  <c r="E28" i="5"/>
  <c r="E39" i="5"/>
  <c r="E40" i="5"/>
  <c r="E41" i="5"/>
  <c r="C12" i="5"/>
  <c r="C14" i="5" s="1"/>
  <c r="P28" i="3"/>
  <c r="P39" i="3"/>
  <c r="P40" i="3"/>
  <c r="P41" i="3"/>
  <c r="D21" i="5"/>
  <c r="P50" i="5"/>
  <c r="O17" i="5"/>
  <c r="C18" i="5"/>
  <c r="O9" i="5"/>
  <c r="O10" i="5"/>
  <c r="O11" i="5"/>
  <c r="O13" i="5"/>
  <c r="O25" i="5"/>
  <c r="P25" i="3"/>
  <c r="P26" i="3"/>
  <c r="P25" i="4"/>
  <c r="P26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O25" i="4"/>
  <c r="O29" i="4"/>
  <c r="O31" i="4"/>
  <c r="O33" i="4"/>
  <c r="O35" i="4"/>
  <c r="O37" i="4"/>
  <c r="O39" i="4"/>
  <c r="O41" i="4"/>
  <c r="O43" i="4"/>
  <c r="O45" i="4"/>
  <c r="O47" i="4"/>
  <c r="O49" i="4"/>
  <c r="O51" i="4"/>
  <c r="O53" i="4"/>
  <c r="O55" i="4"/>
  <c r="O57" i="4"/>
  <c r="O59" i="4"/>
  <c r="O60" i="4"/>
  <c r="O62" i="4"/>
  <c r="O66" i="4"/>
  <c r="O68" i="4"/>
  <c r="O70" i="4"/>
  <c r="O72" i="4"/>
  <c r="O74" i="4"/>
  <c r="D23" i="4"/>
  <c r="D27" i="4"/>
  <c r="E21" i="4"/>
  <c r="O18" i="4"/>
  <c r="O26" i="4"/>
  <c r="O28" i="4"/>
  <c r="O30" i="4"/>
  <c r="O32" i="4"/>
  <c r="O34" i="4"/>
  <c r="O36" i="4"/>
  <c r="O38" i="4"/>
  <c r="O40" i="4"/>
  <c r="O42" i="4"/>
  <c r="O44" i="4"/>
  <c r="O46" i="4"/>
  <c r="O48" i="4"/>
  <c r="O50" i="4"/>
  <c r="O52" i="4"/>
  <c r="O54" i="4"/>
  <c r="O56" i="4"/>
  <c r="O58" i="4"/>
  <c r="O61" i="4"/>
  <c r="O63" i="4"/>
  <c r="O64" i="4"/>
  <c r="O65" i="4"/>
  <c r="O67" i="4"/>
  <c r="O69" i="4"/>
  <c r="O71" i="4"/>
  <c r="O73" i="4"/>
  <c r="C75" i="4"/>
  <c r="D22" i="4"/>
  <c r="D24" i="4"/>
  <c r="O25" i="3"/>
  <c r="O29" i="3"/>
  <c r="O31" i="3"/>
  <c r="O33" i="3"/>
  <c r="O35" i="3"/>
  <c r="O37" i="3"/>
  <c r="O39" i="3"/>
  <c r="O41" i="3"/>
  <c r="O43" i="3"/>
  <c r="O45" i="3"/>
  <c r="O47" i="3"/>
  <c r="O49" i="3"/>
  <c r="O51" i="3"/>
  <c r="O53" i="3"/>
  <c r="O55" i="3"/>
  <c r="O57" i="3"/>
  <c r="O59" i="3"/>
  <c r="O60" i="3"/>
  <c r="O62" i="3"/>
  <c r="O66" i="3"/>
  <c r="O68" i="3"/>
  <c r="O70" i="3"/>
  <c r="O72" i="3"/>
  <c r="O74" i="3"/>
  <c r="D23" i="3"/>
  <c r="D27" i="3"/>
  <c r="E21" i="3"/>
  <c r="O26" i="3"/>
  <c r="O28" i="3"/>
  <c r="O30" i="3"/>
  <c r="O32" i="3"/>
  <c r="O34" i="3"/>
  <c r="O36" i="3"/>
  <c r="O38" i="3"/>
  <c r="O40" i="3"/>
  <c r="O42" i="3"/>
  <c r="O44" i="3"/>
  <c r="O46" i="3"/>
  <c r="O48" i="3"/>
  <c r="O50" i="3"/>
  <c r="O52" i="3"/>
  <c r="O54" i="3"/>
  <c r="O56" i="3"/>
  <c r="O58" i="3"/>
  <c r="O61" i="3"/>
  <c r="O63" i="3"/>
  <c r="O64" i="3"/>
  <c r="O65" i="3"/>
  <c r="O67" i="3"/>
  <c r="O69" i="3"/>
  <c r="O71" i="3"/>
  <c r="O73" i="3"/>
  <c r="C75" i="3"/>
  <c r="D22" i="3"/>
  <c r="D24" i="3"/>
  <c r="C83" i="1"/>
  <c r="P39" i="1"/>
  <c r="P40" i="1"/>
  <c r="P41" i="1"/>
  <c r="P32" i="1"/>
  <c r="P33" i="1"/>
  <c r="P34" i="1"/>
  <c r="P35" i="1"/>
  <c r="P36" i="1"/>
  <c r="P37" i="1"/>
  <c r="P38" i="1"/>
  <c r="P42" i="1"/>
  <c r="P43" i="1"/>
  <c r="P44" i="1"/>
  <c r="P45" i="1"/>
  <c r="P46" i="1"/>
  <c r="P47" i="1"/>
  <c r="P30" i="1"/>
  <c r="P31" i="1"/>
  <c r="P48" i="1"/>
  <c r="P49" i="1"/>
  <c r="P50" i="1"/>
  <c r="P51" i="1"/>
  <c r="P52" i="1"/>
  <c r="P53" i="1"/>
  <c r="P29" i="1"/>
  <c r="P54" i="1"/>
  <c r="P55" i="1"/>
  <c r="O56" i="1"/>
  <c r="P57" i="1"/>
  <c r="P58" i="1"/>
  <c r="P59" i="1"/>
  <c r="P60" i="1"/>
  <c r="P61" i="1"/>
  <c r="P62" i="1"/>
  <c r="P63" i="1"/>
  <c r="P64" i="1"/>
  <c r="P65" i="1"/>
  <c r="P28" i="1"/>
  <c r="P66" i="1"/>
  <c r="P67" i="1"/>
  <c r="P68" i="1"/>
  <c r="P69" i="1"/>
  <c r="P70" i="1"/>
  <c r="P71" i="1"/>
  <c r="P72" i="1"/>
  <c r="P73" i="1"/>
  <c r="P74" i="1"/>
  <c r="O18" i="1"/>
  <c r="P25" i="1"/>
  <c r="P56" i="1"/>
  <c r="P26" i="1"/>
  <c r="P18" i="1"/>
  <c r="E21" i="1"/>
  <c r="O83" i="1"/>
  <c r="T83" i="1" s="1"/>
  <c r="U83" i="1" s="1"/>
  <c r="O28" i="1"/>
  <c r="O32" i="1"/>
  <c r="O36" i="1"/>
  <c r="O40" i="1"/>
  <c r="O41" i="1"/>
  <c r="O45" i="1"/>
  <c r="O49" i="1"/>
  <c r="O53" i="1"/>
  <c r="O57" i="1"/>
  <c r="O59" i="1"/>
  <c r="O62" i="1"/>
  <c r="O68" i="1"/>
  <c r="D22" i="1"/>
  <c r="O25" i="1"/>
  <c r="O29" i="1"/>
  <c r="O33" i="1"/>
  <c r="O37" i="1"/>
  <c r="O42" i="1"/>
  <c r="O46" i="1"/>
  <c r="O50" i="1"/>
  <c r="O54" i="1"/>
  <c r="O58" i="1"/>
  <c r="O63" i="1"/>
  <c r="O65" i="1"/>
  <c r="O69" i="1"/>
  <c r="O72" i="1"/>
  <c r="C75" i="1"/>
  <c r="Q81" i="1"/>
  <c r="R81" i="1" s="1"/>
  <c r="D23" i="1"/>
  <c r="D27" i="1"/>
  <c r="O26" i="1"/>
  <c r="O30" i="1"/>
  <c r="O34" i="1"/>
  <c r="O38" i="1"/>
  <c r="O43" i="1"/>
  <c r="O47" i="1"/>
  <c r="O51" i="1"/>
  <c r="O55" i="1"/>
  <c r="O60" i="1"/>
  <c r="O66" i="1"/>
  <c r="O70" i="1"/>
  <c r="O73" i="1"/>
  <c r="O74" i="1"/>
  <c r="O31" i="1"/>
  <c r="O35" i="1"/>
  <c r="O39" i="1"/>
  <c r="O44" i="1"/>
  <c r="O48" i="1"/>
  <c r="O52" i="1"/>
  <c r="O61" i="1"/>
  <c r="O64" i="1"/>
  <c r="O67" i="1"/>
  <c r="O71" i="1"/>
  <c r="P26" i="5" l="1"/>
  <c r="P25" i="5"/>
  <c r="O63" i="5"/>
  <c r="T63" i="5" s="1"/>
  <c r="U63" i="5" s="1"/>
  <c r="O51" i="5"/>
  <c r="O70" i="5"/>
  <c r="O58" i="5"/>
  <c r="T58" i="5" s="1"/>
  <c r="U58" i="5" s="1"/>
  <c r="O46" i="5"/>
  <c r="O37" i="5"/>
  <c r="O45" i="5"/>
  <c r="Q49" i="1"/>
  <c r="P30" i="5"/>
  <c r="P59" i="5"/>
  <c r="P47" i="5"/>
  <c r="O74" i="5"/>
  <c r="O43" i="5"/>
  <c r="O53" i="5"/>
  <c r="O38" i="5"/>
  <c r="O31" i="5"/>
  <c r="T31" i="5" s="1"/>
  <c r="U31" i="5" s="1"/>
  <c r="O68" i="5"/>
  <c r="O56" i="5"/>
  <c r="T56" i="5" s="1"/>
  <c r="U56" i="5" s="1"/>
  <c r="O44" i="5"/>
  <c r="Q44" i="5" s="1"/>
  <c r="R44" i="5" s="1"/>
  <c r="O30" i="5"/>
  <c r="T30" i="5" s="1"/>
  <c r="U30" i="5" s="1"/>
  <c r="P35" i="5"/>
  <c r="P31" i="5"/>
  <c r="Q31" i="5" s="1"/>
  <c r="R31" i="5" s="1"/>
  <c r="Q41" i="1"/>
  <c r="R41" i="1" s="1"/>
  <c r="O52" i="5"/>
  <c r="T52" i="5" s="1"/>
  <c r="U52" i="5" s="1"/>
  <c r="O64" i="5"/>
  <c r="T64" i="5" s="1"/>
  <c r="U64" i="5" s="1"/>
  <c r="P63" i="5"/>
  <c r="Q63" i="5" s="1"/>
  <c r="R63" i="5" s="1"/>
  <c r="P62" i="5"/>
  <c r="O50" i="5"/>
  <c r="T50" i="5" s="1"/>
  <c r="U50" i="5" s="1"/>
  <c r="O73" i="5"/>
  <c r="T73" i="5" s="1"/>
  <c r="U73" i="5" s="1"/>
  <c r="P61" i="5"/>
  <c r="O36" i="5"/>
  <c r="O72" i="5"/>
  <c r="T72" i="5" s="1"/>
  <c r="U72" i="5" s="1"/>
  <c r="P60" i="5"/>
  <c r="O48" i="5"/>
  <c r="T48" i="5" s="1"/>
  <c r="U48" i="5" s="1"/>
  <c r="P71" i="5"/>
  <c r="O47" i="5"/>
  <c r="P58" i="5"/>
  <c r="O26" i="5"/>
  <c r="T26" i="5" s="1"/>
  <c r="U26" i="5" s="1"/>
  <c r="O67" i="5"/>
  <c r="T67" i="5" s="1"/>
  <c r="U67" i="5" s="1"/>
  <c r="P55" i="5"/>
  <c r="P43" i="5"/>
  <c r="Q43" i="5" s="1"/>
  <c r="R43" i="5" s="1"/>
  <c r="P57" i="5"/>
  <c r="Q57" i="5" s="1"/>
  <c r="R57" i="5" s="1"/>
  <c r="P66" i="5"/>
  <c r="Q66" i="5" s="1"/>
  <c r="R66" i="5" s="1"/>
  <c r="O54" i="5"/>
  <c r="T54" i="5" s="1"/>
  <c r="U54" i="5" s="1"/>
  <c r="O65" i="5"/>
  <c r="T65" i="5" s="1"/>
  <c r="U65" i="5" s="1"/>
  <c r="P53" i="5"/>
  <c r="Q53" i="5" s="1"/>
  <c r="R53" i="5" s="1"/>
  <c r="P34" i="5"/>
  <c r="O59" i="5"/>
  <c r="T59" i="5" s="1"/>
  <c r="U59" i="5" s="1"/>
  <c r="O33" i="5"/>
  <c r="O60" i="5"/>
  <c r="T60" i="5" s="1"/>
  <c r="U60" i="5" s="1"/>
  <c r="O55" i="5"/>
  <c r="P56" i="5"/>
  <c r="O34" i="5"/>
  <c r="T34" i="5" s="1"/>
  <c r="U34" i="5" s="1"/>
  <c r="P51" i="5"/>
  <c r="Q51" i="5" s="1"/>
  <c r="R51" i="5" s="1"/>
  <c r="P36" i="5"/>
  <c r="Q36" i="5" s="1"/>
  <c r="R36" i="5" s="1"/>
  <c r="P33" i="5"/>
  <c r="P68" i="5"/>
  <c r="P46" i="5"/>
  <c r="Q46" i="5" s="1"/>
  <c r="R46" i="5" s="1"/>
  <c r="P67" i="5"/>
  <c r="P44" i="5"/>
  <c r="O66" i="5"/>
  <c r="O35" i="5"/>
  <c r="T35" i="5" s="1"/>
  <c r="U35" i="5" s="1"/>
  <c r="O71" i="5"/>
  <c r="T71" i="5" s="1"/>
  <c r="U71" i="5" s="1"/>
  <c r="O61" i="5"/>
  <c r="T61" i="5" s="1"/>
  <c r="U61" i="5" s="1"/>
  <c r="P65" i="5"/>
  <c r="P54" i="5"/>
  <c r="P42" i="5"/>
  <c r="O49" i="5"/>
  <c r="T49" i="5" s="1"/>
  <c r="U49" i="5" s="1"/>
  <c r="P70" i="5"/>
  <c r="Q70" i="5" s="1"/>
  <c r="R70" i="5" s="1"/>
  <c r="P48" i="5"/>
  <c r="Q48" i="5" s="1"/>
  <c r="R48" i="5" s="1"/>
  <c r="P38" i="5"/>
  <c r="P37" i="5"/>
  <c r="O42" i="5"/>
  <c r="T42" i="5" s="1"/>
  <c r="U42" i="5" s="1"/>
  <c r="O69" i="5"/>
  <c r="T69" i="5" s="1"/>
  <c r="U69" i="5" s="1"/>
  <c r="P73" i="5"/>
  <c r="P72" i="5"/>
  <c r="T81" i="5"/>
  <c r="U81" i="5" s="1"/>
  <c r="P49" i="5"/>
  <c r="O83" i="5"/>
  <c r="Q83" i="5" s="1"/>
  <c r="R83" i="5" s="1"/>
  <c r="T83" i="3"/>
  <c r="U83" i="3" s="1"/>
  <c r="P29" i="5"/>
  <c r="O18" i="5"/>
  <c r="Q83" i="4"/>
  <c r="R83" i="4" s="1"/>
  <c r="T83" i="4"/>
  <c r="U83" i="4" s="1"/>
  <c r="O29" i="5"/>
  <c r="C75" i="5"/>
  <c r="O41" i="5"/>
  <c r="T41" i="5" s="1"/>
  <c r="U41" i="5" s="1"/>
  <c r="P40" i="5"/>
  <c r="O28" i="5"/>
  <c r="T28" i="5" s="1"/>
  <c r="U28" i="5" s="1"/>
  <c r="O39" i="5"/>
  <c r="T39" i="5" s="1"/>
  <c r="U39" i="5" s="1"/>
  <c r="D27" i="5"/>
  <c r="O40" i="5"/>
  <c r="T40" i="5" s="1"/>
  <c r="U40" i="5" s="1"/>
  <c r="P39" i="5"/>
  <c r="P28" i="5"/>
  <c r="P41" i="5"/>
  <c r="D23" i="5"/>
  <c r="D24" i="5"/>
  <c r="C19" i="5"/>
  <c r="D22" i="5"/>
  <c r="D14" i="1"/>
  <c r="D19" i="1" s="1"/>
  <c r="E12" i="1" s="1"/>
  <c r="D12" i="5"/>
  <c r="D14" i="5" s="1"/>
  <c r="D19" i="5" s="1"/>
  <c r="E24" i="1"/>
  <c r="E21" i="5"/>
  <c r="Q64" i="5"/>
  <c r="R64" i="5" s="1"/>
  <c r="Q52" i="5"/>
  <c r="R52" i="5" s="1"/>
  <c r="P18" i="5"/>
  <c r="T43" i="5"/>
  <c r="U43" i="5" s="1"/>
  <c r="T38" i="5"/>
  <c r="U38" i="5" s="1"/>
  <c r="T62" i="5"/>
  <c r="U62" i="5" s="1"/>
  <c r="Q62" i="5"/>
  <c r="R62" i="5" s="1"/>
  <c r="T68" i="5"/>
  <c r="U68" i="5" s="1"/>
  <c r="T36" i="5"/>
  <c r="U36" i="5" s="1"/>
  <c r="T74" i="5"/>
  <c r="U74" i="5" s="1"/>
  <c r="Q74" i="5"/>
  <c r="R74" i="5" s="1"/>
  <c r="T47" i="5"/>
  <c r="U47" i="5" s="1"/>
  <c r="T45" i="5"/>
  <c r="U45" i="5" s="1"/>
  <c r="Q45" i="5"/>
  <c r="R45" i="5" s="1"/>
  <c r="T32" i="5"/>
  <c r="U32" i="5" s="1"/>
  <c r="Q32" i="5"/>
  <c r="R32" i="5" s="1"/>
  <c r="T37" i="5"/>
  <c r="U37" i="5" s="1"/>
  <c r="T57" i="5"/>
  <c r="U57" i="5" s="1"/>
  <c r="T25" i="5"/>
  <c r="U25" i="5" s="1"/>
  <c r="Q25" i="5"/>
  <c r="R25" i="5" s="1"/>
  <c r="T70" i="5"/>
  <c r="U70" i="5" s="1"/>
  <c r="T55" i="5"/>
  <c r="U55" i="5" s="1"/>
  <c r="T33" i="5"/>
  <c r="U33" i="5" s="1"/>
  <c r="T44" i="5"/>
  <c r="U44" i="5" s="1"/>
  <c r="T53" i="5"/>
  <c r="U53" i="5" s="1"/>
  <c r="T66" i="5"/>
  <c r="U66" i="5" s="1"/>
  <c r="T46" i="5"/>
  <c r="U46" i="5" s="1"/>
  <c r="T51" i="5"/>
  <c r="U51" i="5" s="1"/>
  <c r="D75" i="3"/>
  <c r="D76" i="3" s="1"/>
  <c r="D84" i="3" s="1"/>
  <c r="D86" i="3" s="1"/>
  <c r="T31" i="4"/>
  <c r="U31" i="4" s="1"/>
  <c r="Q31" i="4"/>
  <c r="R31" i="4" s="1"/>
  <c r="E12" i="4"/>
  <c r="E14" i="4" s="1"/>
  <c r="E19" i="4" s="1"/>
  <c r="F12" i="4" s="1"/>
  <c r="F14" i="4" s="1"/>
  <c r="F19" i="4" s="1"/>
  <c r="G12" i="4" s="1"/>
  <c r="G14" i="4" s="1"/>
  <c r="G19" i="4" s="1"/>
  <c r="H12" i="4" s="1"/>
  <c r="H14" i="4" s="1"/>
  <c r="H19" i="4" s="1"/>
  <c r="T53" i="4"/>
  <c r="U53" i="4" s="1"/>
  <c r="Q53" i="4"/>
  <c r="R53" i="4" s="1"/>
  <c r="E24" i="4"/>
  <c r="E22" i="4"/>
  <c r="F21" i="4"/>
  <c r="E27" i="4"/>
  <c r="E23" i="4"/>
  <c r="T44" i="4"/>
  <c r="U44" i="4" s="1"/>
  <c r="Q44" i="4"/>
  <c r="R44" i="4" s="1"/>
  <c r="T63" i="4"/>
  <c r="U63" i="4" s="1"/>
  <c r="Q63" i="4"/>
  <c r="R63" i="4" s="1"/>
  <c r="T34" i="4"/>
  <c r="U34" i="4" s="1"/>
  <c r="Q34" i="4"/>
  <c r="R34" i="4" s="1"/>
  <c r="T51" i="4"/>
  <c r="U51" i="4" s="1"/>
  <c r="Q51" i="4"/>
  <c r="R51" i="4" s="1"/>
  <c r="T49" i="4"/>
  <c r="U49" i="4" s="1"/>
  <c r="Q49" i="4"/>
  <c r="R49" i="4" s="1"/>
  <c r="T43" i="4"/>
  <c r="U43" i="4" s="1"/>
  <c r="Q43" i="4"/>
  <c r="R43" i="4" s="1"/>
  <c r="T58" i="4"/>
  <c r="U58" i="4" s="1"/>
  <c r="Q58" i="4"/>
  <c r="R58" i="4" s="1"/>
  <c r="T71" i="4"/>
  <c r="U71" i="4" s="1"/>
  <c r="Q71" i="4"/>
  <c r="R71" i="4" s="1"/>
  <c r="T60" i="4"/>
  <c r="U60" i="4" s="1"/>
  <c r="Q60" i="4"/>
  <c r="R60" i="4" s="1"/>
  <c r="T54" i="4"/>
  <c r="U54" i="4" s="1"/>
  <c r="Q54" i="4"/>
  <c r="R54" i="4" s="1"/>
  <c r="T32" i="4"/>
  <c r="U32" i="4" s="1"/>
  <c r="Q32" i="4"/>
  <c r="R32" i="4" s="1"/>
  <c r="T59" i="4"/>
  <c r="U59" i="4" s="1"/>
  <c r="Q59" i="4"/>
  <c r="R59" i="4" s="1"/>
  <c r="T39" i="4"/>
  <c r="U39" i="4" s="1"/>
  <c r="Q39" i="4"/>
  <c r="R39" i="4" s="1"/>
  <c r="T42" i="4"/>
  <c r="U42" i="4" s="1"/>
  <c r="Q42" i="4"/>
  <c r="R42" i="4" s="1"/>
  <c r="T66" i="4"/>
  <c r="U66" i="4" s="1"/>
  <c r="Q66" i="4"/>
  <c r="R66" i="4" s="1"/>
  <c r="T40" i="4"/>
  <c r="U40" i="4" s="1"/>
  <c r="Q40" i="4"/>
  <c r="R40" i="4" s="1"/>
  <c r="T62" i="4"/>
  <c r="U62" i="4" s="1"/>
  <c r="Q62" i="4"/>
  <c r="R62" i="4" s="1"/>
  <c r="T74" i="4"/>
  <c r="U74" i="4" s="1"/>
  <c r="Q74" i="4"/>
  <c r="R74" i="4" s="1"/>
  <c r="T52" i="4"/>
  <c r="U52" i="4" s="1"/>
  <c r="Q52" i="4"/>
  <c r="R52" i="4" s="1"/>
  <c r="T30" i="4"/>
  <c r="U30" i="4" s="1"/>
  <c r="Q30" i="4"/>
  <c r="R30" i="4" s="1"/>
  <c r="T37" i="4"/>
  <c r="U37" i="4" s="1"/>
  <c r="Q37" i="4"/>
  <c r="R37" i="4" s="1"/>
  <c r="D75" i="4"/>
  <c r="T65" i="4"/>
  <c r="U65" i="4" s="1"/>
  <c r="Q65" i="4"/>
  <c r="R65" i="4" s="1"/>
  <c r="T64" i="4"/>
  <c r="U64" i="4" s="1"/>
  <c r="Q64" i="4"/>
  <c r="R64" i="4" s="1"/>
  <c r="T68" i="4"/>
  <c r="U68" i="4" s="1"/>
  <c r="Q68" i="4"/>
  <c r="R68" i="4" s="1"/>
  <c r="T61" i="4"/>
  <c r="U61" i="4" s="1"/>
  <c r="Q61" i="4"/>
  <c r="R61" i="4" s="1"/>
  <c r="T47" i="4"/>
  <c r="U47" i="4" s="1"/>
  <c r="Q47" i="4"/>
  <c r="R47" i="4" s="1"/>
  <c r="T73" i="4"/>
  <c r="U73" i="4" s="1"/>
  <c r="Q73" i="4"/>
  <c r="R73" i="4" s="1"/>
  <c r="T45" i="4"/>
  <c r="U45" i="4" s="1"/>
  <c r="Q45" i="4"/>
  <c r="R45" i="4" s="1"/>
  <c r="T38" i="4"/>
  <c r="U38" i="4" s="1"/>
  <c r="Q38" i="4"/>
  <c r="R38" i="4" s="1"/>
  <c r="T41" i="4"/>
  <c r="U41" i="4" s="1"/>
  <c r="Q41" i="4"/>
  <c r="R41" i="4" s="1"/>
  <c r="T28" i="4"/>
  <c r="U28" i="4" s="1"/>
  <c r="Q28" i="4"/>
  <c r="R28" i="4" s="1"/>
  <c r="T46" i="4"/>
  <c r="U46" i="4" s="1"/>
  <c r="Q46" i="4"/>
  <c r="R46" i="4" s="1"/>
  <c r="T29" i="4"/>
  <c r="U29" i="4" s="1"/>
  <c r="Q29" i="4"/>
  <c r="R29" i="4" s="1"/>
  <c r="T25" i="4"/>
  <c r="U25" i="4" s="1"/>
  <c r="Q25" i="4"/>
  <c r="R25" i="4" s="1"/>
  <c r="T36" i="4"/>
  <c r="U36" i="4" s="1"/>
  <c r="Q36" i="4"/>
  <c r="R36" i="4" s="1"/>
  <c r="T56" i="4"/>
  <c r="U56" i="4" s="1"/>
  <c r="Q56" i="4"/>
  <c r="R56" i="4" s="1"/>
  <c r="C76" i="4"/>
  <c r="T69" i="4"/>
  <c r="U69" i="4" s="1"/>
  <c r="Q69" i="4"/>
  <c r="R69" i="4" s="1"/>
  <c r="T50" i="4"/>
  <c r="U50" i="4" s="1"/>
  <c r="Q50" i="4"/>
  <c r="R50" i="4" s="1"/>
  <c r="T72" i="4"/>
  <c r="U72" i="4" s="1"/>
  <c r="Q72" i="4"/>
  <c r="R72" i="4" s="1"/>
  <c r="T57" i="4"/>
  <c r="U57" i="4" s="1"/>
  <c r="Q57" i="4"/>
  <c r="R57" i="4" s="1"/>
  <c r="T35" i="4"/>
  <c r="U35" i="4" s="1"/>
  <c r="Q35" i="4"/>
  <c r="R35" i="4" s="1"/>
  <c r="T67" i="4"/>
  <c r="U67" i="4" s="1"/>
  <c r="Q67" i="4"/>
  <c r="R67" i="4" s="1"/>
  <c r="T48" i="4"/>
  <c r="U48" i="4" s="1"/>
  <c r="Q48" i="4"/>
  <c r="R48" i="4" s="1"/>
  <c r="T26" i="4"/>
  <c r="U26" i="4" s="1"/>
  <c r="Q26" i="4"/>
  <c r="R26" i="4" s="1"/>
  <c r="T70" i="4"/>
  <c r="U70" i="4" s="1"/>
  <c r="Q70" i="4"/>
  <c r="R70" i="4" s="1"/>
  <c r="T55" i="4"/>
  <c r="U55" i="4" s="1"/>
  <c r="Q55" i="4"/>
  <c r="R55" i="4" s="1"/>
  <c r="T33" i="4"/>
  <c r="U33" i="4" s="1"/>
  <c r="Q33" i="4"/>
  <c r="R33" i="4" s="1"/>
  <c r="T48" i="3"/>
  <c r="U48" i="3" s="1"/>
  <c r="Q48" i="3"/>
  <c r="R48" i="3" s="1"/>
  <c r="E12" i="3"/>
  <c r="T26" i="3"/>
  <c r="U26" i="3" s="1"/>
  <c r="Q26" i="3"/>
  <c r="R26" i="3" s="1"/>
  <c r="T51" i="3"/>
  <c r="U51" i="3" s="1"/>
  <c r="Q51" i="3"/>
  <c r="R51" i="3" s="1"/>
  <c r="T64" i="3"/>
  <c r="U64" i="3" s="1"/>
  <c r="Q64" i="3"/>
  <c r="R64" i="3" s="1"/>
  <c r="T67" i="3"/>
  <c r="U67" i="3" s="1"/>
  <c r="Q67" i="3"/>
  <c r="R67" i="3" s="1"/>
  <c r="T29" i="3"/>
  <c r="U29" i="3" s="1"/>
  <c r="Q29" i="3"/>
  <c r="R29" i="3" s="1"/>
  <c r="T47" i="3"/>
  <c r="U47" i="3" s="1"/>
  <c r="Q47" i="3"/>
  <c r="R47" i="3" s="1"/>
  <c r="T61" i="3"/>
  <c r="U61" i="3" s="1"/>
  <c r="Q61" i="3"/>
  <c r="R61" i="3" s="1"/>
  <c r="T65" i="3"/>
  <c r="U65" i="3" s="1"/>
  <c r="Q65" i="3"/>
  <c r="R65" i="3" s="1"/>
  <c r="T68" i="3"/>
  <c r="U68" i="3" s="1"/>
  <c r="Q68" i="3"/>
  <c r="R68" i="3" s="1"/>
  <c r="T46" i="3"/>
  <c r="U46" i="3" s="1"/>
  <c r="Q46" i="3"/>
  <c r="R46" i="3" s="1"/>
  <c r="T44" i="3"/>
  <c r="U44" i="3" s="1"/>
  <c r="Q44" i="3"/>
  <c r="R44" i="3" s="1"/>
  <c r="T62" i="3"/>
  <c r="U62" i="3" s="1"/>
  <c r="Q62" i="3"/>
  <c r="R62" i="3" s="1"/>
  <c r="T58" i="3"/>
  <c r="U58" i="3" s="1"/>
  <c r="Q58" i="3"/>
  <c r="R58" i="3" s="1"/>
  <c r="T74" i="3"/>
  <c r="U74" i="3" s="1"/>
  <c r="Q74" i="3"/>
  <c r="R74" i="3" s="1"/>
  <c r="T71" i="3"/>
  <c r="U71" i="3" s="1"/>
  <c r="Q71" i="3"/>
  <c r="R71" i="3" s="1"/>
  <c r="T59" i="3"/>
  <c r="U59" i="3" s="1"/>
  <c r="Q59" i="3"/>
  <c r="R59" i="3" s="1"/>
  <c r="T39" i="3"/>
  <c r="U39" i="3" s="1"/>
  <c r="Q39" i="3"/>
  <c r="R39" i="3" s="1"/>
  <c r="C76" i="3"/>
  <c r="T63" i="3"/>
  <c r="U63" i="3" s="1"/>
  <c r="Q63" i="3"/>
  <c r="R63" i="3" s="1"/>
  <c r="T42" i="3"/>
  <c r="U42" i="3" s="1"/>
  <c r="Q42" i="3"/>
  <c r="R42" i="3" s="1"/>
  <c r="T25" i="3"/>
  <c r="U25" i="3" s="1"/>
  <c r="Q25" i="3"/>
  <c r="R25" i="3" s="1"/>
  <c r="T43" i="3"/>
  <c r="U43" i="3" s="1"/>
  <c r="Q43" i="3"/>
  <c r="R43" i="3" s="1"/>
  <c r="T38" i="3"/>
  <c r="U38" i="3" s="1"/>
  <c r="Q38" i="3"/>
  <c r="R38" i="3" s="1"/>
  <c r="T41" i="3"/>
  <c r="U41" i="3" s="1"/>
  <c r="Q41" i="3"/>
  <c r="R41" i="3" s="1"/>
  <c r="T56" i="3"/>
  <c r="U56" i="3" s="1"/>
  <c r="Q56" i="3"/>
  <c r="R56" i="3" s="1"/>
  <c r="T54" i="3"/>
  <c r="U54" i="3" s="1"/>
  <c r="Q54" i="3"/>
  <c r="R54" i="3" s="1"/>
  <c r="T32" i="3"/>
  <c r="U32" i="3" s="1"/>
  <c r="Q32" i="3"/>
  <c r="R32" i="3" s="1"/>
  <c r="T37" i="3"/>
  <c r="U37" i="3" s="1"/>
  <c r="Q37" i="3"/>
  <c r="R37" i="3" s="1"/>
  <c r="T31" i="3"/>
  <c r="U31" i="3" s="1"/>
  <c r="Q31" i="3"/>
  <c r="R31" i="3" s="1"/>
  <c r="T49" i="3"/>
  <c r="U49" i="3" s="1"/>
  <c r="Q49" i="3"/>
  <c r="R49" i="3" s="1"/>
  <c r="T73" i="3"/>
  <c r="U73" i="3" s="1"/>
  <c r="Q73" i="3"/>
  <c r="R73" i="3" s="1"/>
  <c r="T40" i="3"/>
  <c r="U40" i="3" s="1"/>
  <c r="Q40" i="3"/>
  <c r="R40" i="3" s="1"/>
  <c r="T36" i="3"/>
  <c r="U36" i="3" s="1"/>
  <c r="Q36" i="3"/>
  <c r="R36" i="3" s="1"/>
  <c r="T60" i="3"/>
  <c r="U60" i="3" s="1"/>
  <c r="Q60" i="3"/>
  <c r="R60" i="3" s="1"/>
  <c r="T34" i="3"/>
  <c r="U34" i="3" s="1"/>
  <c r="Q34" i="3"/>
  <c r="R34" i="3" s="1"/>
  <c r="T52" i="3"/>
  <c r="U52" i="3" s="1"/>
  <c r="Q52" i="3"/>
  <c r="R52" i="3" s="1"/>
  <c r="T30" i="3"/>
  <c r="U30" i="3" s="1"/>
  <c r="Q30" i="3"/>
  <c r="R30" i="3" s="1"/>
  <c r="T72" i="3"/>
  <c r="U72" i="3" s="1"/>
  <c r="Q72" i="3"/>
  <c r="R72" i="3" s="1"/>
  <c r="T57" i="3"/>
  <c r="U57" i="3" s="1"/>
  <c r="Q57" i="3"/>
  <c r="R57" i="3" s="1"/>
  <c r="T35" i="3"/>
  <c r="U35" i="3" s="1"/>
  <c r="Q35" i="3"/>
  <c r="R35" i="3" s="1"/>
  <c r="T53" i="3"/>
  <c r="U53" i="3" s="1"/>
  <c r="Q53" i="3"/>
  <c r="R53" i="3" s="1"/>
  <c r="E24" i="3"/>
  <c r="E22" i="3"/>
  <c r="F21" i="3"/>
  <c r="E27" i="3"/>
  <c r="E23" i="3"/>
  <c r="T66" i="3"/>
  <c r="U66" i="3" s="1"/>
  <c r="Q66" i="3"/>
  <c r="R66" i="3" s="1"/>
  <c r="T45" i="3"/>
  <c r="U45" i="3" s="1"/>
  <c r="Q45" i="3"/>
  <c r="R45" i="3" s="1"/>
  <c r="T69" i="3"/>
  <c r="U69" i="3" s="1"/>
  <c r="Q69" i="3"/>
  <c r="R69" i="3" s="1"/>
  <c r="T50" i="3"/>
  <c r="U50" i="3" s="1"/>
  <c r="Q50" i="3"/>
  <c r="R50" i="3" s="1"/>
  <c r="T28" i="3"/>
  <c r="U28" i="3" s="1"/>
  <c r="Q28" i="3"/>
  <c r="R28" i="3" s="1"/>
  <c r="T70" i="3"/>
  <c r="U70" i="3" s="1"/>
  <c r="Q70" i="3"/>
  <c r="R70" i="3" s="1"/>
  <c r="T55" i="3"/>
  <c r="U55" i="3" s="1"/>
  <c r="Q55" i="3"/>
  <c r="R55" i="3" s="1"/>
  <c r="T33" i="3"/>
  <c r="U33" i="3" s="1"/>
  <c r="Q33" i="3"/>
  <c r="R33" i="3" s="1"/>
  <c r="Q83" i="1"/>
  <c r="R83" i="1" s="1"/>
  <c r="Q56" i="1"/>
  <c r="R56" i="1" s="1"/>
  <c r="T56" i="1"/>
  <c r="U56" i="1" s="1"/>
  <c r="E23" i="1"/>
  <c r="E22" i="1"/>
  <c r="E27" i="1"/>
  <c r="F21" i="1"/>
  <c r="Q60" i="1"/>
  <c r="R60" i="1" s="1"/>
  <c r="T60" i="1"/>
  <c r="U60" i="1" s="1"/>
  <c r="T44" i="1"/>
  <c r="U44" i="1" s="1"/>
  <c r="Q44" i="1"/>
  <c r="R44" i="1" s="1"/>
  <c r="T71" i="1"/>
  <c r="U71" i="1" s="1"/>
  <c r="Q71" i="1"/>
  <c r="R71" i="1" s="1"/>
  <c r="T33" i="1"/>
  <c r="U33" i="1" s="1"/>
  <c r="Q33" i="1"/>
  <c r="R33" i="1" s="1"/>
  <c r="T62" i="1"/>
  <c r="U62" i="1" s="1"/>
  <c r="Q62" i="1"/>
  <c r="R62" i="1" s="1"/>
  <c r="T36" i="1"/>
  <c r="U36" i="1" s="1"/>
  <c r="Q36" i="1"/>
  <c r="R36" i="1" s="1"/>
  <c r="T67" i="1"/>
  <c r="U67" i="1" s="1"/>
  <c r="Q67" i="1"/>
  <c r="R67" i="1" s="1"/>
  <c r="T35" i="1"/>
  <c r="U35" i="1" s="1"/>
  <c r="Q35" i="1"/>
  <c r="R35" i="1" s="1"/>
  <c r="Q70" i="1"/>
  <c r="R70" i="1" s="1"/>
  <c r="T70" i="1"/>
  <c r="U70" i="1" s="1"/>
  <c r="T29" i="1"/>
  <c r="U29" i="1" s="1"/>
  <c r="Q29" i="1"/>
  <c r="R29" i="1" s="1"/>
  <c r="T32" i="1"/>
  <c r="U32" i="1" s="1"/>
  <c r="Q32" i="1"/>
  <c r="R32" i="1" s="1"/>
  <c r="T64" i="1"/>
  <c r="U64" i="1" s="1"/>
  <c r="Q64" i="1"/>
  <c r="R64" i="1" s="1"/>
  <c r="T31" i="1"/>
  <c r="U31" i="1" s="1"/>
  <c r="Q31" i="1"/>
  <c r="R31" i="1" s="1"/>
  <c r="Q43" i="1"/>
  <c r="R43" i="1" s="1"/>
  <c r="T43" i="1"/>
  <c r="U43" i="1" s="1"/>
  <c r="T54" i="1"/>
  <c r="U54" i="1" s="1"/>
  <c r="Q54" i="1"/>
  <c r="R54" i="1" s="1"/>
  <c r="T25" i="1"/>
  <c r="U25" i="1" s="1"/>
  <c r="Q25" i="1"/>
  <c r="R25" i="1" s="1"/>
  <c r="T57" i="1"/>
  <c r="U57" i="1" s="1"/>
  <c r="Q57" i="1"/>
  <c r="R57" i="1" s="1"/>
  <c r="T28" i="1"/>
  <c r="U28" i="1" s="1"/>
  <c r="Q28" i="1"/>
  <c r="R28" i="1" s="1"/>
  <c r="T48" i="1"/>
  <c r="U48" i="1" s="1"/>
  <c r="Q48" i="1"/>
  <c r="R48" i="1" s="1"/>
  <c r="Q30" i="1"/>
  <c r="R30" i="1" s="1"/>
  <c r="T30" i="1"/>
  <c r="U30" i="1" s="1"/>
  <c r="T58" i="1"/>
  <c r="U58" i="1" s="1"/>
  <c r="Q58" i="1"/>
  <c r="R58" i="1" s="1"/>
  <c r="T59" i="1"/>
  <c r="U59" i="1" s="1"/>
  <c r="Q59" i="1"/>
  <c r="R59" i="1" s="1"/>
  <c r="T61" i="1"/>
  <c r="U61" i="1" s="1"/>
  <c r="Q61" i="1"/>
  <c r="R61" i="1" s="1"/>
  <c r="Q66" i="1"/>
  <c r="R66" i="1" s="1"/>
  <c r="T66" i="1"/>
  <c r="U66" i="1" s="1"/>
  <c r="D75" i="1"/>
  <c r="T72" i="1"/>
  <c r="U72" i="1" s="1"/>
  <c r="Q72" i="1"/>
  <c r="R72" i="1" s="1"/>
  <c r="T50" i="1"/>
  <c r="U50" i="1" s="1"/>
  <c r="Q50" i="1"/>
  <c r="R50" i="1" s="1"/>
  <c r="T53" i="1"/>
  <c r="U53" i="1" s="1"/>
  <c r="Q53" i="1"/>
  <c r="R53" i="1" s="1"/>
  <c r="C76" i="1"/>
  <c r="T69" i="1"/>
  <c r="U69" i="1" s="1"/>
  <c r="Q69" i="1"/>
  <c r="R69" i="1" s="1"/>
  <c r="T42" i="1"/>
  <c r="U42" i="1" s="1"/>
  <c r="Q42" i="1"/>
  <c r="R42" i="1" s="1"/>
  <c r="T45" i="1"/>
  <c r="U45" i="1" s="1"/>
  <c r="Q45" i="1"/>
  <c r="R45" i="1" s="1"/>
  <c r="Q38" i="1"/>
  <c r="R38" i="1" s="1"/>
  <c r="T38" i="1"/>
  <c r="U38" i="1" s="1"/>
  <c r="T49" i="1"/>
  <c r="U49" i="1" s="1"/>
  <c r="R49" i="1"/>
  <c r="Q74" i="1"/>
  <c r="R74" i="1" s="1"/>
  <c r="T74" i="1"/>
  <c r="U74" i="1" s="1"/>
  <c r="T65" i="1"/>
  <c r="U65" i="1" s="1"/>
  <c r="Q65" i="1"/>
  <c r="R65" i="1" s="1"/>
  <c r="T68" i="1"/>
  <c r="U68" i="1" s="1"/>
  <c r="Q68" i="1"/>
  <c r="R68" i="1" s="1"/>
  <c r="T41" i="1"/>
  <c r="U41" i="1" s="1"/>
  <c r="Q34" i="1"/>
  <c r="R34" i="1" s="1"/>
  <c r="T34" i="1"/>
  <c r="U34" i="1" s="1"/>
  <c r="Q55" i="1"/>
  <c r="R55" i="1" s="1"/>
  <c r="T55" i="1"/>
  <c r="U55" i="1" s="1"/>
  <c r="T63" i="1"/>
  <c r="U63" i="1" s="1"/>
  <c r="Q63" i="1"/>
  <c r="R63" i="1" s="1"/>
  <c r="T40" i="1"/>
  <c r="U40" i="1" s="1"/>
  <c r="Q40" i="1"/>
  <c r="R40" i="1" s="1"/>
  <c r="T52" i="1"/>
  <c r="U52" i="1" s="1"/>
  <c r="Q52" i="1"/>
  <c r="R52" i="1" s="1"/>
  <c r="T46" i="1"/>
  <c r="U46" i="1" s="1"/>
  <c r="Q46" i="1"/>
  <c r="R46" i="1" s="1"/>
  <c r="Q73" i="1"/>
  <c r="R73" i="1" s="1"/>
  <c r="T73" i="1"/>
  <c r="U73" i="1" s="1"/>
  <c r="T37" i="1"/>
  <c r="U37" i="1" s="1"/>
  <c r="Q37" i="1"/>
  <c r="R37" i="1" s="1"/>
  <c r="T39" i="1"/>
  <c r="U39" i="1" s="1"/>
  <c r="Q39" i="1"/>
  <c r="R39" i="1" s="1"/>
  <c r="Q51" i="1"/>
  <c r="R51" i="1" s="1"/>
  <c r="T51" i="1"/>
  <c r="U51" i="1" s="1"/>
  <c r="Q26" i="1"/>
  <c r="R26" i="1" s="1"/>
  <c r="T26" i="1"/>
  <c r="U26" i="1" s="1"/>
  <c r="Q47" i="1"/>
  <c r="R47" i="1" s="1"/>
  <c r="T47" i="1"/>
  <c r="U47" i="1" s="1"/>
  <c r="Q54" i="5" l="1"/>
  <c r="R54" i="5" s="1"/>
  <c r="Q30" i="5"/>
  <c r="R30" i="5" s="1"/>
  <c r="Q37" i="5"/>
  <c r="R37" i="5" s="1"/>
  <c r="Q58" i="5"/>
  <c r="R58" i="5" s="1"/>
  <c r="Q38" i="5"/>
  <c r="R38" i="5" s="1"/>
  <c r="Q47" i="5"/>
  <c r="R47" i="5" s="1"/>
  <c r="Q56" i="5"/>
  <c r="R56" i="5" s="1"/>
  <c r="Q73" i="5"/>
  <c r="R73" i="5" s="1"/>
  <c r="Q34" i="5"/>
  <c r="R34" i="5" s="1"/>
  <c r="Q68" i="5"/>
  <c r="R68" i="5" s="1"/>
  <c r="Q35" i="5"/>
  <c r="R35" i="5" s="1"/>
  <c r="D76" i="1"/>
  <c r="D84" i="1" s="1"/>
  <c r="D86" i="1" s="1"/>
  <c r="Q26" i="5"/>
  <c r="R26" i="5" s="1"/>
  <c r="Q59" i="5"/>
  <c r="R59" i="5" s="1"/>
  <c r="Q60" i="5"/>
  <c r="R60" i="5" s="1"/>
  <c r="Q33" i="5"/>
  <c r="R33" i="5" s="1"/>
  <c r="Q72" i="5"/>
  <c r="R72" i="5" s="1"/>
  <c r="Q65" i="5"/>
  <c r="R65" i="5" s="1"/>
  <c r="Q50" i="5"/>
  <c r="R50" i="5" s="1"/>
  <c r="Q67" i="5"/>
  <c r="R67" i="5" s="1"/>
  <c r="Q71" i="5"/>
  <c r="R71" i="5" s="1"/>
  <c r="Q55" i="5"/>
  <c r="R55" i="5" s="1"/>
  <c r="Q49" i="5"/>
  <c r="R49" i="5" s="1"/>
  <c r="Q42" i="5"/>
  <c r="R42" i="5" s="1"/>
  <c r="Q61" i="5"/>
  <c r="R61" i="5" s="1"/>
  <c r="Q29" i="5"/>
  <c r="R29" i="5" s="1"/>
  <c r="Q69" i="5"/>
  <c r="R69" i="5" s="1"/>
  <c r="T83" i="5"/>
  <c r="U83" i="5" s="1"/>
  <c r="C76" i="5"/>
  <c r="C84" i="5" s="1"/>
  <c r="C86" i="5" s="1"/>
  <c r="Q41" i="5"/>
  <c r="R41" i="5" s="1"/>
  <c r="Q28" i="5"/>
  <c r="R28" i="5" s="1"/>
  <c r="Q39" i="5"/>
  <c r="R39" i="5" s="1"/>
  <c r="T29" i="5"/>
  <c r="U29" i="5" s="1"/>
  <c r="Q40" i="5"/>
  <c r="R40" i="5" s="1"/>
  <c r="D75" i="5"/>
  <c r="D76" i="5" s="1"/>
  <c r="D84" i="5" s="1"/>
  <c r="D86" i="5" s="1"/>
  <c r="E23" i="5"/>
  <c r="E14" i="1"/>
  <c r="E19" i="1" s="1"/>
  <c r="F12" i="1" s="1"/>
  <c r="E12" i="5"/>
  <c r="E14" i="5" s="1"/>
  <c r="E19" i="5" s="1"/>
  <c r="F24" i="1"/>
  <c r="F21" i="5"/>
  <c r="E27" i="5"/>
  <c r="E24" i="5"/>
  <c r="E22" i="5"/>
  <c r="F24" i="4"/>
  <c r="F22" i="4"/>
  <c r="G21" i="4"/>
  <c r="F27" i="4"/>
  <c r="F23" i="4"/>
  <c r="D76" i="4"/>
  <c r="D84" i="4" s="1"/>
  <c r="D86" i="4" s="1"/>
  <c r="E75" i="4"/>
  <c r="E76" i="4" s="1"/>
  <c r="E84" i="4" s="1"/>
  <c r="E86" i="4" s="1"/>
  <c r="C84" i="4"/>
  <c r="C86" i="4" s="1"/>
  <c r="I12" i="4"/>
  <c r="I14" i="4" s="1"/>
  <c r="I19" i="4" s="1"/>
  <c r="E14" i="3"/>
  <c r="E19" i="3" s="1"/>
  <c r="E75" i="3"/>
  <c r="F24" i="3"/>
  <c r="F22" i="3"/>
  <c r="G21" i="3"/>
  <c r="F27" i="3"/>
  <c r="F23" i="3"/>
  <c r="C84" i="3"/>
  <c r="C86" i="3" s="1"/>
  <c r="E75" i="1"/>
  <c r="E76" i="1" s="1"/>
  <c r="E84" i="1" s="1"/>
  <c r="E86" i="1" s="1"/>
  <c r="G21" i="1"/>
  <c r="F22" i="1"/>
  <c r="F23" i="1"/>
  <c r="F27" i="1"/>
  <c r="C84" i="1"/>
  <c r="C86" i="1" s="1"/>
  <c r="E75" i="5" l="1"/>
  <c r="F23" i="5"/>
  <c r="F27" i="5"/>
  <c r="F14" i="1"/>
  <c r="F19" i="1" s="1"/>
  <c r="G12" i="1" s="1"/>
  <c r="F75" i="1"/>
  <c r="G23" i="1"/>
  <c r="G21" i="5"/>
  <c r="F22" i="5"/>
  <c r="F24" i="5"/>
  <c r="E76" i="5"/>
  <c r="F75" i="4"/>
  <c r="F76" i="4" s="1"/>
  <c r="J12" i="4"/>
  <c r="J14" i="4" s="1"/>
  <c r="J19" i="4" s="1"/>
  <c r="K12" i="4" s="1"/>
  <c r="K14" i="4" s="1"/>
  <c r="K19" i="4" s="1"/>
  <c r="G24" i="4"/>
  <c r="G22" i="4"/>
  <c r="H21" i="4"/>
  <c r="G27" i="4"/>
  <c r="G23" i="4"/>
  <c r="F75" i="3"/>
  <c r="E76" i="3"/>
  <c r="F12" i="3"/>
  <c r="F12" i="5" s="1"/>
  <c r="G24" i="3"/>
  <c r="G22" i="3"/>
  <c r="H21" i="3"/>
  <c r="G27" i="3"/>
  <c r="G23" i="3"/>
  <c r="G24" i="1"/>
  <c r="G22" i="1"/>
  <c r="G27" i="1"/>
  <c r="H21" i="1"/>
  <c r="F76" i="1" l="1"/>
  <c r="F75" i="5"/>
  <c r="G75" i="1"/>
  <c r="G23" i="5"/>
  <c r="H27" i="1"/>
  <c r="H21" i="5"/>
  <c r="G22" i="5"/>
  <c r="G75" i="3"/>
  <c r="G27" i="5"/>
  <c r="G24" i="5"/>
  <c r="F14" i="5"/>
  <c r="F19" i="5" s="1"/>
  <c r="E84" i="5"/>
  <c r="E86" i="5" s="1"/>
  <c r="L12" i="4"/>
  <c r="L14" i="4" s="1"/>
  <c r="L19" i="4" s="1"/>
  <c r="M12" i="4" s="1"/>
  <c r="M14" i="4" s="1"/>
  <c r="M19" i="4" s="1"/>
  <c r="G75" i="4"/>
  <c r="G76" i="4" s="1"/>
  <c r="G84" i="4" s="1"/>
  <c r="G86" i="4" s="1"/>
  <c r="F84" i="4"/>
  <c r="F86" i="4" s="1"/>
  <c r="H24" i="4"/>
  <c r="H22" i="4"/>
  <c r="I21" i="4"/>
  <c r="H27" i="4"/>
  <c r="H23" i="4"/>
  <c r="H24" i="3"/>
  <c r="H22" i="3"/>
  <c r="I21" i="3"/>
  <c r="H27" i="3"/>
  <c r="H23" i="3"/>
  <c r="F14" i="3"/>
  <c r="F19" i="3" s="1"/>
  <c r="E84" i="3"/>
  <c r="E86" i="3" s="1"/>
  <c r="H22" i="1"/>
  <c r="H24" i="1"/>
  <c r="I21" i="1"/>
  <c r="I27" i="1" s="1"/>
  <c r="H23" i="1"/>
  <c r="F84" i="1"/>
  <c r="F86" i="1" s="1"/>
  <c r="G14" i="1"/>
  <c r="G19" i="1" s="1"/>
  <c r="G75" i="5" l="1"/>
  <c r="I23" i="1"/>
  <c r="H75" i="3"/>
  <c r="H23" i="5"/>
  <c r="H75" i="1"/>
  <c r="J21" i="1"/>
  <c r="K21" i="1" s="1"/>
  <c r="I21" i="5"/>
  <c r="H24" i="5"/>
  <c r="H27" i="5"/>
  <c r="I24" i="1"/>
  <c r="H22" i="5"/>
  <c r="F76" i="5"/>
  <c r="H75" i="4"/>
  <c r="H76" i="4" s="1"/>
  <c r="J21" i="4"/>
  <c r="I27" i="4"/>
  <c r="I23" i="4"/>
  <c r="I24" i="4"/>
  <c r="I22" i="4"/>
  <c r="N12" i="4"/>
  <c r="J21" i="3"/>
  <c r="I27" i="3"/>
  <c r="I23" i="3"/>
  <c r="I24" i="3"/>
  <c r="I22" i="3"/>
  <c r="F76" i="3"/>
  <c r="G12" i="3"/>
  <c r="G12" i="5" s="1"/>
  <c r="I22" i="1"/>
  <c r="G76" i="1"/>
  <c r="H12" i="1"/>
  <c r="I27" i="5" l="1"/>
  <c r="H75" i="5"/>
  <c r="I23" i="5"/>
  <c r="I75" i="4"/>
  <c r="I76" i="4" s="1"/>
  <c r="I84" i="4" s="1"/>
  <c r="I86" i="4" s="1"/>
  <c r="J23" i="1"/>
  <c r="J27" i="1"/>
  <c r="J24" i="1"/>
  <c r="J22" i="1"/>
  <c r="I24" i="5"/>
  <c r="J21" i="5"/>
  <c r="I75" i="1"/>
  <c r="I22" i="5"/>
  <c r="G14" i="5"/>
  <c r="G19" i="5" s="1"/>
  <c r="F84" i="5"/>
  <c r="F86" i="5" s="1"/>
  <c r="I75" i="3"/>
  <c r="N14" i="4"/>
  <c r="N19" i="4" s="1"/>
  <c r="P12" i="4"/>
  <c r="P14" i="4" s="1"/>
  <c r="O12" i="4"/>
  <c r="O14" i="4" s="1"/>
  <c r="H84" i="4"/>
  <c r="H86" i="4" s="1"/>
  <c r="K21" i="4"/>
  <c r="J27" i="4"/>
  <c r="J23" i="4"/>
  <c r="J24" i="4"/>
  <c r="J22" i="4"/>
  <c r="F84" i="3"/>
  <c r="F86" i="3" s="1"/>
  <c r="K21" i="3"/>
  <c r="J27" i="3"/>
  <c r="J23" i="3"/>
  <c r="J24" i="3"/>
  <c r="J22" i="3"/>
  <c r="G14" i="3"/>
  <c r="G19" i="3" s="1"/>
  <c r="H14" i="1"/>
  <c r="H19" i="1" s="1"/>
  <c r="L21" i="1"/>
  <c r="K24" i="1"/>
  <c r="K27" i="1"/>
  <c r="K23" i="1"/>
  <c r="K22" i="1"/>
  <c r="G84" i="1"/>
  <c r="G86" i="1" s="1"/>
  <c r="I75" i="5" l="1"/>
  <c r="J75" i="4"/>
  <c r="J76" i="4" s="1"/>
  <c r="J27" i="5"/>
  <c r="J75" i="1"/>
  <c r="J22" i="5"/>
  <c r="J24" i="5"/>
  <c r="K21" i="5"/>
  <c r="J23" i="5"/>
  <c r="J75" i="3"/>
  <c r="G76" i="5"/>
  <c r="J84" i="4"/>
  <c r="J86" i="4" s="1"/>
  <c r="P19" i="4"/>
  <c r="O19" i="4"/>
  <c r="L21" i="4"/>
  <c r="K27" i="4"/>
  <c r="K23" i="4"/>
  <c r="K24" i="4"/>
  <c r="K22" i="4"/>
  <c r="G76" i="3"/>
  <c r="H12" i="3"/>
  <c r="H12" i="5" s="1"/>
  <c r="L21" i="3"/>
  <c r="K27" i="3"/>
  <c r="K23" i="3"/>
  <c r="K24" i="3"/>
  <c r="K22" i="3"/>
  <c r="K75" i="1"/>
  <c r="H76" i="1"/>
  <c r="I12" i="1"/>
  <c r="L24" i="1"/>
  <c r="L27" i="1"/>
  <c r="L23" i="1"/>
  <c r="L22" i="1"/>
  <c r="M21" i="1"/>
  <c r="J75" i="5" l="1"/>
  <c r="K75" i="4"/>
  <c r="K76" i="4" s="1"/>
  <c r="K24" i="5"/>
  <c r="K23" i="5"/>
  <c r="K27" i="5"/>
  <c r="L21" i="5"/>
  <c r="K22" i="5"/>
  <c r="I14" i="1"/>
  <c r="I19" i="1" s="1"/>
  <c r="I76" i="1" s="1"/>
  <c r="I84" i="1" s="1"/>
  <c r="I86" i="1" s="1"/>
  <c r="G84" i="5"/>
  <c r="G86" i="5" s="1"/>
  <c r="H14" i="5"/>
  <c r="H19" i="5" s="1"/>
  <c r="K75" i="3"/>
  <c r="K84" i="4"/>
  <c r="K86" i="4" s="1"/>
  <c r="M21" i="4"/>
  <c r="L27" i="4"/>
  <c r="L23" i="4"/>
  <c r="L24" i="4"/>
  <c r="L22" i="4"/>
  <c r="T19" i="4"/>
  <c r="U19" i="4" s="1"/>
  <c r="Q19" i="4"/>
  <c r="R19" i="4" s="1"/>
  <c r="H14" i="3"/>
  <c r="H19" i="3" s="1"/>
  <c r="M21" i="3"/>
  <c r="L27" i="3"/>
  <c r="L23" i="3"/>
  <c r="L24" i="3"/>
  <c r="L22" i="3"/>
  <c r="G84" i="3"/>
  <c r="G86" i="3" s="1"/>
  <c r="L75" i="1"/>
  <c r="M24" i="1"/>
  <c r="M27" i="1"/>
  <c r="M23" i="1"/>
  <c r="M22" i="1"/>
  <c r="N21" i="1"/>
  <c r="H84" i="1"/>
  <c r="H86" i="1" s="1"/>
  <c r="L24" i="5" l="1"/>
  <c r="L23" i="5"/>
  <c r="L22" i="5"/>
  <c r="K75" i="5"/>
  <c r="J12" i="1"/>
  <c r="J14" i="1" s="1"/>
  <c r="J19" i="1" s="1"/>
  <c r="J76" i="1" s="1"/>
  <c r="J84" i="1" s="1"/>
  <c r="J86" i="1" s="1"/>
  <c r="L27" i="5"/>
  <c r="L75" i="5" s="1"/>
  <c r="M21" i="5"/>
  <c r="L75" i="4"/>
  <c r="L76" i="4" s="1"/>
  <c r="L84" i="4" s="1"/>
  <c r="L86" i="4" s="1"/>
  <c r="H76" i="5"/>
  <c r="H84" i="5" s="1"/>
  <c r="H86" i="5" s="1"/>
  <c r="L75" i="3"/>
  <c r="N21" i="4"/>
  <c r="M27" i="4"/>
  <c r="M23" i="4"/>
  <c r="M24" i="4"/>
  <c r="M22" i="4"/>
  <c r="N21" i="3"/>
  <c r="M27" i="3"/>
  <c r="M23" i="3"/>
  <c r="M24" i="3"/>
  <c r="M22" i="3"/>
  <c r="H76" i="3"/>
  <c r="I12" i="3"/>
  <c r="M75" i="1"/>
  <c r="N24" i="1"/>
  <c r="N27" i="1"/>
  <c r="N23" i="1"/>
  <c r="N22" i="1"/>
  <c r="P21" i="1"/>
  <c r="O21" i="1"/>
  <c r="M75" i="3" l="1"/>
  <c r="M75" i="4"/>
  <c r="M76" i="4" s="1"/>
  <c r="M84" i="4" s="1"/>
  <c r="M86" i="4" s="1"/>
  <c r="M23" i="5"/>
  <c r="M27" i="5"/>
  <c r="M24" i="5"/>
  <c r="N21" i="5"/>
  <c r="O21" i="5" s="1"/>
  <c r="T21" i="5" s="1"/>
  <c r="U21" i="5" s="1"/>
  <c r="K12" i="1"/>
  <c r="M22" i="5"/>
  <c r="M75" i="5" s="1"/>
  <c r="I14" i="3"/>
  <c r="I19" i="3" s="1"/>
  <c r="I76" i="3" s="1"/>
  <c r="I84" i="3" s="1"/>
  <c r="I86" i="3" s="1"/>
  <c r="I12" i="5"/>
  <c r="I14" i="5" s="1"/>
  <c r="I19" i="5" s="1"/>
  <c r="I76" i="5" s="1"/>
  <c r="I84" i="5" s="1"/>
  <c r="I86" i="5" s="1"/>
  <c r="N27" i="4"/>
  <c r="N23" i="4"/>
  <c r="N24" i="4"/>
  <c r="N22" i="4"/>
  <c r="P21" i="4"/>
  <c r="O21" i="4"/>
  <c r="H84" i="3"/>
  <c r="H86" i="3" s="1"/>
  <c r="N27" i="3"/>
  <c r="N23" i="3"/>
  <c r="N24" i="3"/>
  <c r="N24" i="5" s="1"/>
  <c r="N22" i="3"/>
  <c r="N22" i="5" s="1"/>
  <c r="P21" i="3"/>
  <c r="O21" i="3"/>
  <c r="T21" i="1"/>
  <c r="U21" i="1" s="1"/>
  <c r="Q21" i="1"/>
  <c r="R21" i="1" s="1"/>
  <c r="P22" i="1"/>
  <c r="O22" i="1"/>
  <c r="P23" i="1"/>
  <c r="O23" i="1"/>
  <c r="P27" i="1"/>
  <c r="O27" i="1"/>
  <c r="N75" i="1"/>
  <c r="P24" i="1"/>
  <c r="O24" i="1"/>
  <c r="P21" i="5" l="1"/>
  <c r="Q21" i="5" s="1"/>
  <c r="R21" i="5" s="1"/>
  <c r="J12" i="3"/>
  <c r="J14" i="3" s="1"/>
  <c r="J19" i="3" s="1"/>
  <c r="N23" i="5"/>
  <c r="N27" i="5"/>
  <c r="P27" i="5" s="1"/>
  <c r="K14" i="1"/>
  <c r="K19" i="1" s="1"/>
  <c r="P22" i="5"/>
  <c r="O22" i="5"/>
  <c r="P23" i="5"/>
  <c r="O23" i="5"/>
  <c r="N75" i="5"/>
  <c r="O24" i="5"/>
  <c r="P24" i="5"/>
  <c r="P22" i="4"/>
  <c r="O22" i="4"/>
  <c r="N75" i="4"/>
  <c r="T21" i="4"/>
  <c r="U21" i="4" s="1"/>
  <c r="Q21" i="4"/>
  <c r="R21" i="4" s="1"/>
  <c r="O23" i="4"/>
  <c r="P23" i="4"/>
  <c r="P24" i="4"/>
  <c r="O24" i="4"/>
  <c r="P27" i="4"/>
  <c r="O27" i="4"/>
  <c r="P22" i="3"/>
  <c r="O22" i="3"/>
  <c r="P23" i="3"/>
  <c r="O23" i="3"/>
  <c r="O24" i="3"/>
  <c r="P24" i="3"/>
  <c r="N75" i="3"/>
  <c r="T21" i="3"/>
  <c r="U21" i="3" s="1"/>
  <c r="Q21" i="3"/>
  <c r="R21" i="3" s="1"/>
  <c r="P27" i="3"/>
  <c r="O27" i="3"/>
  <c r="T23" i="1"/>
  <c r="U23" i="1" s="1"/>
  <c r="Q23" i="1"/>
  <c r="R23" i="1" s="1"/>
  <c r="T24" i="1"/>
  <c r="U24" i="1" s="1"/>
  <c r="Q24" i="1"/>
  <c r="R24" i="1" s="1"/>
  <c r="Q22" i="1"/>
  <c r="R22" i="1" s="1"/>
  <c r="T22" i="1"/>
  <c r="U22" i="1" s="1"/>
  <c r="P75" i="1"/>
  <c r="O75" i="1"/>
  <c r="T27" i="1"/>
  <c r="U27" i="1" s="1"/>
  <c r="Q27" i="1"/>
  <c r="R27" i="1" s="1"/>
  <c r="K12" i="3" l="1"/>
  <c r="K14" i="3" s="1"/>
  <c r="K19" i="3" s="1"/>
  <c r="J76" i="3"/>
  <c r="J84" i="3" s="1"/>
  <c r="J86" i="3" s="1"/>
  <c r="J12" i="5"/>
  <c r="J14" i="5" s="1"/>
  <c r="J19" i="5" s="1"/>
  <c r="J76" i="5" s="1"/>
  <c r="J84" i="5" s="1"/>
  <c r="J86" i="5" s="1"/>
  <c r="O27" i="5"/>
  <c r="K76" i="1"/>
  <c r="K84" i="1" s="1"/>
  <c r="K86" i="1" s="1"/>
  <c r="L12" i="1"/>
  <c r="T27" i="5"/>
  <c r="U27" i="5" s="1"/>
  <c r="Q27" i="5"/>
  <c r="R27" i="5" s="1"/>
  <c r="T24" i="5"/>
  <c r="U24" i="5" s="1"/>
  <c r="Q24" i="5"/>
  <c r="R24" i="5" s="1"/>
  <c r="P75" i="5"/>
  <c r="O75" i="5"/>
  <c r="T22" i="5"/>
  <c r="U22" i="5" s="1"/>
  <c r="Q22" i="5"/>
  <c r="R22" i="5" s="1"/>
  <c r="T23" i="5"/>
  <c r="U23" i="5" s="1"/>
  <c r="Q23" i="5"/>
  <c r="R23" i="5" s="1"/>
  <c r="P75" i="4"/>
  <c r="P76" i="4" s="1"/>
  <c r="P84" i="4" s="1"/>
  <c r="P86" i="4" s="1"/>
  <c r="O75" i="4"/>
  <c r="N76" i="4"/>
  <c r="T22" i="4"/>
  <c r="U22" i="4" s="1"/>
  <c r="Q22" i="4"/>
  <c r="R22" i="4" s="1"/>
  <c r="T27" i="4"/>
  <c r="U27" i="4" s="1"/>
  <c r="Q27" i="4"/>
  <c r="R27" i="4" s="1"/>
  <c r="T24" i="4"/>
  <c r="U24" i="4" s="1"/>
  <c r="Q24" i="4"/>
  <c r="R24" i="4" s="1"/>
  <c r="T23" i="4"/>
  <c r="U23" i="4" s="1"/>
  <c r="Q23" i="4"/>
  <c r="R23" i="4" s="1"/>
  <c r="T22" i="3"/>
  <c r="U22" i="3" s="1"/>
  <c r="Q22" i="3"/>
  <c r="R22" i="3" s="1"/>
  <c r="K76" i="3"/>
  <c r="K84" i="3" s="1"/>
  <c r="K86" i="3" s="1"/>
  <c r="L12" i="3"/>
  <c r="L14" i="3" s="1"/>
  <c r="L19" i="3" s="1"/>
  <c r="P75" i="3"/>
  <c r="O75" i="3"/>
  <c r="T24" i="3"/>
  <c r="U24" i="3" s="1"/>
  <c r="Q24" i="3"/>
  <c r="R24" i="3" s="1"/>
  <c r="T23" i="3"/>
  <c r="U23" i="3" s="1"/>
  <c r="Q23" i="3"/>
  <c r="R23" i="3" s="1"/>
  <c r="T27" i="3"/>
  <c r="U27" i="3" s="1"/>
  <c r="Q27" i="3"/>
  <c r="R27" i="3" s="1"/>
  <c r="T75" i="1"/>
  <c r="U75" i="1" s="1"/>
  <c r="Q75" i="1"/>
  <c r="R75" i="1" s="1"/>
  <c r="K12" i="5" l="1"/>
  <c r="K14" i="5" s="1"/>
  <c r="K19" i="5" s="1"/>
  <c r="K76" i="5" s="1"/>
  <c r="K84" i="5" s="1"/>
  <c r="K86" i="5" s="1"/>
  <c r="L14" i="1"/>
  <c r="L19" i="1" s="1"/>
  <c r="L12" i="5"/>
  <c r="L14" i="5" s="1"/>
  <c r="L19" i="5" s="1"/>
  <c r="L76" i="5" s="1"/>
  <c r="L84" i="5" s="1"/>
  <c r="L86" i="5" s="1"/>
  <c r="T75" i="5"/>
  <c r="U75" i="5" s="1"/>
  <c r="Q75" i="5"/>
  <c r="R75" i="5" s="1"/>
  <c r="N84" i="4"/>
  <c r="N86" i="4" s="1"/>
  <c r="O76" i="4"/>
  <c r="T75" i="4"/>
  <c r="U75" i="4" s="1"/>
  <c r="Q75" i="4"/>
  <c r="R75" i="4" s="1"/>
  <c r="T75" i="3"/>
  <c r="U75" i="3" s="1"/>
  <c r="Q75" i="3"/>
  <c r="R75" i="3" s="1"/>
  <c r="L76" i="3"/>
  <c r="L84" i="3" s="1"/>
  <c r="L86" i="3" s="1"/>
  <c r="M12" i="3"/>
  <c r="M14" i="3" s="1"/>
  <c r="M19" i="3" s="1"/>
  <c r="L76" i="1" l="1"/>
  <c r="M12" i="1"/>
  <c r="Q76" i="4"/>
  <c r="R76" i="4" s="1"/>
  <c r="O84" i="4"/>
  <c r="M76" i="3"/>
  <c r="M84" i="3" s="1"/>
  <c r="M86" i="3" s="1"/>
  <c r="N12" i="3"/>
  <c r="M14" i="1" l="1"/>
  <c r="M19" i="1" s="1"/>
  <c r="M12" i="5"/>
  <c r="M14" i="5" s="1"/>
  <c r="M19" i="5" s="1"/>
  <c r="M76" i="5" s="1"/>
  <c r="M84" i="5" s="1"/>
  <c r="M86" i="5" s="1"/>
  <c r="L84" i="1"/>
  <c r="L86" i="1" s="1"/>
  <c r="O86" i="4"/>
  <c r="T84" i="4"/>
  <c r="U84" i="4" s="1"/>
  <c r="Q84" i="4"/>
  <c r="R84" i="4" s="1"/>
  <c r="N14" i="3"/>
  <c r="N19" i="3" s="1"/>
  <c r="N76" i="3" s="1"/>
  <c r="O12" i="3"/>
  <c r="O14" i="3" s="1"/>
  <c r="P12" i="3"/>
  <c r="P14" i="3" s="1"/>
  <c r="M76" i="1" l="1"/>
  <c r="N12" i="1"/>
  <c r="P19" i="3"/>
  <c r="P76" i="3" s="1"/>
  <c r="P84" i="3" s="1"/>
  <c r="P86" i="3" s="1"/>
  <c r="O19" i="3"/>
  <c r="N84" i="3"/>
  <c r="N86" i="3" s="1"/>
  <c r="O76" i="3"/>
  <c r="N12" i="5" l="1"/>
  <c r="N14" i="1"/>
  <c r="N19" i="1" s="1"/>
  <c r="N76" i="1" s="1"/>
  <c r="N84" i="1" s="1"/>
  <c r="N86" i="1" s="1"/>
  <c r="O12" i="1"/>
  <c r="O14" i="1" s="1"/>
  <c r="P12" i="1"/>
  <c r="P14" i="1" s="1"/>
  <c r="M84" i="1"/>
  <c r="M86" i="1" s="1"/>
  <c r="Q76" i="3"/>
  <c r="R76" i="3" s="1"/>
  <c r="O84" i="3"/>
  <c r="T19" i="3"/>
  <c r="U19" i="3" s="1"/>
  <c r="Q19" i="3"/>
  <c r="R19" i="3" s="1"/>
  <c r="O76" i="1" l="1"/>
  <c r="P19" i="1"/>
  <c r="P76" i="1" s="1"/>
  <c r="P84" i="1" s="1"/>
  <c r="P86" i="1" s="1"/>
  <c r="O19" i="1"/>
  <c r="O84" i="1"/>
  <c r="N14" i="5"/>
  <c r="N19" i="5" s="1"/>
  <c r="N76" i="5" s="1"/>
  <c r="O12" i="5"/>
  <c r="O14" i="5" s="1"/>
  <c r="P12" i="5"/>
  <c r="P14" i="5" s="1"/>
  <c r="O86" i="3"/>
  <c r="T84" i="3"/>
  <c r="U84" i="3" s="1"/>
  <c r="Q84" i="3"/>
  <c r="R84" i="3" s="1"/>
  <c r="Q76" i="1" l="1"/>
  <c r="R76" i="1" s="1"/>
  <c r="N84" i="5"/>
  <c r="N86" i="5" s="1"/>
  <c r="O76" i="5"/>
  <c r="P19" i="5"/>
  <c r="P76" i="5" s="1"/>
  <c r="P84" i="5" s="1"/>
  <c r="P86" i="5" s="1"/>
  <c r="O19" i="5"/>
  <c r="O86" i="1"/>
  <c r="Q84" i="1"/>
  <c r="R84" i="1" s="1"/>
  <c r="T84" i="1"/>
  <c r="U84" i="1" s="1"/>
  <c r="Q19" i="1"/>
  <c r="R19" i="1" s="1"/>
  <c r="T19" i="1"/>
  <c r="U19" i="1" s="1"/>
  <c r="Q19" i="5" l="1"/>
  <c r="R19" i="5" s="1"/>
  <c r="T19" i="5"/>
  <c r="U19" i="5" s="1"/>
  <c r="O84" i="5"/>
  <c r="Q76" i="5"/>
  <c r="R76" i="5" s="1"/>
  <c r="O86" i="5" l="1"/>
  <c r="T84" i="5"/>
  <c r="U84" i="5" s="1"/>
  <c r="Q84" i="5"/>
  <c r="R84" i="5" s="1"/>
</calcChain>
</file>

<file path=xl/sharedStrings.xml><?xml version="1.0" encoding="utf-8"?>
<sst xmlns="http://schemas.openxmlformats.org/spreadsheetml/2006/main" count="752" uniqueCount="204">
  <si>
    <t xml:space="preserve"> </t>
  </si>
  <si>
    <t>Actual</t>
  </si>
  <si>
    <t>Variance from PY</t>
  </si>
  <si>
    <t>Description</t>
  </si>
  <si>
    <t>ACTUAL</t>
  </si>
  <si>
    <t>Forecast</t>
  </si>
  <si>
    <t>$</t>
  </si>
  <si>
    <t>%</t>
  </si>
  <si>
    <t>Billings:</t>
  </si>
  <si>
    <t>Production</t>
  </si>
  <si>
    <t>Media</t>
  </si>
  <si>
    <t>Fee</t>
  </si>
  <si>
    <t>Time</t>
  </si>
  <si>
    <t>Other / Forecasted GI</t>
  </si>
  <si>
    <t>PR</t>
  </si>
  <si>
    <t>Total Billings</t>
  </si>
  <si>
    <t>Cost Of Billings:</t>
  </si>
  <si>
    <t>Total Cost Of Billings</t>
  </si>
  <si>
    <t>Gross Income</t>
  </si>
  <si>
    <t>Overhead:</t>
  </si>
  <si>
    <t>7000</t>
  </si>
  <si>
    <t>Salaries &amp; Wages</t>
  </si>
  <si>
    <t>Bonus Expense</t>
  </si>
  <si>
    <t>7020</t>
  </si>
  <si>
    <t>Profit Share Contribution</t>
  </si>
  <si>
    <t>7025</t>
  </si>
  <si>
    <t>401K Contribution</t>
  </si>
  <si>
    <t>7021</t>
  </si>
  <si>
    <t>Profit Share Adm Exp</t>
  </si>
  <si>
    <t>7026</t>
  </si>
  <si>
    <t>401K Administrative Exp</t>
  </si>
  <si>
    <t>7031</t>
  </si>
  <si>
    <t>Payroll Taxes</t>
  </si>
  <si>
    <t>7040</t>
  </si>
  <si>
    <t>Worker's Compensation</t>
  </si>
  <si>
    <t>Employee Moving Expenses</t>
  </si>
  <si>
    <t>Employee Recruitment</t>
  </si>
  <si>
    <t>Temporary Help</t>
  </si>
  <si>
    <t>7110</t>
  </si>
  <si>
    <t>Payroll Processing Svc</t>
  </si>
  <si>
    <t>7120</t>
  </si>
  <si>
    <t>Unemployment Comp Mgmt</t>
  </si>
  <si>
    <t>7140</t>
  </si>
  <si>
    <t>A/V Repairs &amp; Maintenance</t>
  </si>
  <si>
    <t>7150</t>
  </si>
  <si>
    <t>Information Services</t>
  </si>
  <si>
    <t>7210</t>
  </si>
  <si>
    <t>Sales,Use, &amp; Property Tax</t>
  </si>
  <si>
    <t>7213</t>
  </si>
  <si>
    <t>State Franchise Tax</t>
  </si>
  <si>
    <t>7230</t>
  </si>
  <si>
    <t>Bad Debt</t>
  </si>
  <si>
    <t>Insurance</t>
  </si>
  <si>
    <t>7260</t>
  </si>
  <si>
    <t xml:space="preserve">Depreciation </t>
  </si>
  <si>
    <t>7320</t>
  </si>
  <si>
    <t>Postage &amp; Delivery</t>
  </si>
  <si>
    <t>7330</t>
  </si>
  <si>
    <t>Office Supplies</t>
  </si>
  <si>
    <t>7370</t>
  </si>
  <si>
    <t>Other Art Supplies</t>
  </si>
  <si>
    <t>7380</t>
  </si>
  <si>
    <t>Gifts &amp; Flowers</t>
  </si>
  <si>
    <t>7410</t>
  </si>
  <si>
    <t>Rent</t>
  </si>
  <si>
    <t>7420</t>
  </si>
  <si>
    <t>Repairs &amp; Maintenance</t>
  </si>
  <si>
    <t>7430</t>
  </si>
  <si>
    <t>Utilities</t>
  </si>
  <si>
    <t>7460</t>
  </si>
  <si>
    <t>Monthly Parking</t>
  </si>
  <si>
    <t>7510</t>
  </si>
  <si>
    <t>Legal Fees</t>
  </si>
  <si>
    <t>7520</t>
  </si>
  <si>
    <t>Accounting Fees</t>
  </si>
  <si>
    <t>7540</t>
  </si>
  <si>
    <t>Other-Professional</t>
  </si>
  <si>
    <t>7570</t>
  </si>
  <si>
    <t>Professional Development</t>
  </si>
  <si>
    <t>7610</t>
  </si>
  <si>
    <t>Corporate Travel</t>
  </si>
  <si>
    <t>7611</t>
  </si>
  <si>
    <t>New Business Travel</t>
  </si>
  <si>
    <t>7620</t>
  </si>
  <si>
    <t>Entertainment</t>
  </si>
  <si>
    <t>7621</t>
  </si>
  <si>
    <t>New Business Entertainment</t>
  </si>
  <si>
    <t>7630</t>
  </si>
  <si>
    <t>Mileage Expense</t>
  </si>
  <si>
    <t>7670</t>
  </si>
  <si>
    <t>New Business</t>
  </si>
  <si>
    <t>7710</t>
  </si>
  <si>
    <t>Advertising Expense</t>
  </si>
  <si>
    <t>7720</t>
  </si>
  <si>
    <t>Research Expense</t>
  </si>
  <si>
    <t>7730</t>
  </si>
  <si>
    <t>Donations</t>
  </si>
  <si>
    <t>7760</t>
  </si>
  <si>
    <t>Dues &amp; Subscriptions</t>
  </si>
  <si>
    <t>7770</t>
  </si>
  <si>
    <t>Media Services</t>
  </si>
  <si>
    <t>7780</t>
  </si>
  <si>
    <t>Award Shows</t>
  </si>
  <si>
    <t>7810</t>
  </si>
  <si>
    <t>Furnishings &amp; Appliances</t>
  </si>
  <si>
    <t>7820</t>
  </si>
  <si>
    <t>Vehicle Maintenance</t>
  </si>
  <si>
    <t>7830</t>
  </si>
  <si>
    <t>Telephone</t>
  </si>
  <si>
    <t>7840</t>
  </si>
  <si>
    <t>Equipment Rental</t>
  </si>
  <si>
    <t>7880</t>
  </si>
  <si>
    <t>Equipment Maintenance</t>
  </si>
  <si>
    <t>7890</t>
  </si>
  <si>
    <t>Camera Supplies</t>
  </si>
  <si>
    <t>7920</t>
  </si>
  <si>
    <t>Mgmt Conference Expense</t>
  </si>
  <si>
    <t>7980</t>
  </si>
  <si>
    <t>Other Expense</t>
  </si>
  <si>
    <t>8000</t>
  </si>
  <si>
    <t>Client Service Cost</t>
  </si>
  <si>
    <t>Total Overhead</t>
  </si>
  <si>
    <t>Operating Income</t>
  </si>
  <si>
    <t>Other Income:</t>
  </si>
  <si>
    <t>9010</t>
  </si>
  <si>
    <t>Interest On Investments</t>
  </si>
  <si>
    <t>9020</t>
  </si>
  <si>
    <t>Dividend Income</t>
  </si>
  <si>
    <t>9030</t>
  </si>
  <si>
    <t>Interest On Notes</t>
  </si>
  <si>
    <t>9090</t>
  </si>
  <si>
    <t>Other Income</t>
  </si>
  <si>
    <t>9050</t>
  </si>
  <si>
    <t>Discounts Earned</t>
  </si>
  <si>
    <t>Total Other Income</t>
  </si>
  <si>
    <t>Net Income/(Loss)</t>
  </si>
  <si>
    <t>Net Income / Gross Income</t>
  </si>
  <si>
    <t xml:space="preserve">Gross Income </t>
  </si>
  <si>
    <t>Overhead Assumptions</t>
  </si>
  <si>
    <t>Forecasted Accounts</t>
  </si>
  <si>
    <t>Date Received</t>
  </si>
  <si>
    <t>Headcount</t>
  </si>
  <si>
    <t>Salaries and Wages</t>
  </si>
  <si>
    <t>Hourly Employees</t>
  </si>
  <si>
    <t>Payroll Growth Factor (per year, compounded monthly)</t>
  </si>
  <si>
    <t>Bonus Expense 
(% of salaries)</t>
  </si>
  <si>
    <t>Depreciation (per prior year)</t>
  </si>
  <si>
    <t>Health Plan</t>
  </si>
  <si>
    <t>Workers Comp</t>
  </si>
  <si>
    <t>Forecast Account 1</t>
  </si>
  <si>
    <t>Forecast Account 2</t>
  </si>
  <si>
    <t>Forecast Account 3</t>
  </si>
  <si>
    <t>Forecast Account 4</t>
  </si>
  <si>
    <t>Forecast Account 5</t>
  </si>
  <si>
    <t>Forecast Account 6</t>
  </si>
  <si>
    <t>Forecast Account 7</t>
  </si>
  <si>
    <t>Forecast Account 8</t>
  </si>
  <si>
    <t>Forecast Account 9</t>
  </si>
  <si>
    <t>Forecast Account 10</t>
  </si>
  <si>
    <t>Forecast Account 11</t>
  </si>
  <si>
    <t>Forecast Account 12</t>
  </si>
  <si>
    <t>Forecast Account 13</t>
  </si>
  <si>
    <t>Forecast Account 14</t>
  </si>
  <si>
    <t>Forecast Account 15</t>
  </si>
  <si>
    <t>Forecast Account 16</t>
  </si>
  <si>
    <t>Forecast Account 17</t>
  </si>
  <si>
    <t>Forecast Account 18</t>
  </si>
  <si>
    <t>Forecast Account 19</t>
  </si>
  <si>
    <t>Forecast Account 20</t>
  </si>
  <si>
    <t>Forecast Account 21</t>
  </si>
  <si>
    <t>Forecast Account 22</t>
  </si>
  <si>
    <t>Forecast Account 23</t>
  </si>
  <si>
    <t>Forecast Account 24</t>
  </si>
  <si>
    <t>Forecast Account 25</t>
  </si>
  <si>
    <t>Forecast Account 26</t>
  </si>
  <si>
    <t>Forecast Account 27</t>
  </si>
  <si>
    <t>Forecast Account 28</t>
  </si>
  <si>
    <t>Forecast Account 29</t>
  </si>
  <si>
    <t>Forecast Account 30</t>
  </si>
  <si>
    <t>Forecast Account 31</t>
  </si>
  <si>
    <t>Forecast Account 32</t>
  </si>
  <si>
    <t>Forecast Account 33</t>
  </si>
  <si>
    <t>Forecast Account 34</t>
  </si>
  <si>
    <t>Forecast Account 35</t>
  </si>
  <si>
    <t>Forecast Account 36</t>
  </si>
  <si>
    <t>Forecast Account 37</t>
  </si>
  <si>
    <t>Forecast Account 38</t>
  </si>
  <si>
    <t>Forecast Account 39</t>
  </si>
  <si>
    <t>Forecast Account 40</t>
  </si>
  <si>
    <t>2022 Forecast</t>
  </si>
  <si>
    <t xml:space="preserve"> 2022 Variance from Forecast</t>
  </si>
  <si>
    <t>Profit Sharing Accrual</t>
  </si>
  <si>
    <t>401(k) Accrual</t>
  </si>
  <si>
    <t>Health Insurance</t>
  </si>
  <si>
    <t>Business Insurance</t>
  </si>
  <si>
    <t>Profit Share Admin Expense</t>
  </si>
  <si>
    <t>401K Admin Expense</t>
  </si>
  <si>
    <t>Combined Entity Name</t>
  </si>
  <si>
    <t>Financial Forecast Tempate - Creative Agencies</t>
  </si>
  <si>
    <t>Provided by Door 417 Consulting | www.door417.com</t>
  </si>
  <si>
    <t>Entity 1</t>
  </si>
  <si>
    <t>Entity 2</t>
  </si>
  <si>
    <t>Entity 3</t>
  </si>
  <si>
    <t>Entities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</si>
</sst>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[$-409]mmmm;@"/>
    <numFmt numFmtId="166" formatCode="0;0;\-;@"/>
    <numFmt numFmtId="167" formatCode="_(* #,##0.000_);_(* \(#,##0.000\);_(* &quot;-&quot;_);_(@_)"/>
    <numFmt numFmtId="168" formatCode="_(* #,##0.00_);_(* \(#,##0.00\);_(* &quot;-&quot;_);_(@_)"/>
    <numFmt numFmtId="170" formatCode="[$-409]mmmm\ yyyy;@"/>
    <numFmt numFmtId="172" formatCode="_(* #,##0_);_(* \(#,##0\);_(* &quot;-&quot;??_);_(@_)"/>
  </numFmts>
  <fonts count="10">
    <font>
      <sz val="12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PalatinoLight.TRG PC"/>
    </font>
    <font>
      <b/>
      <sz val="10"/>
      <name val="PalatinoLight.TRG PC"/>
    </font>
    <font>
      <i/>
      <sz val="10"/>
      <name val="PalatinoLight.TRG PC"/>
    </font>
    <font>
      <sz val="12"/>
      <name val="Arial"/>
      <family val="2"/>
    </font>
    <font>
      <b/>
      <u/>
      <sz val="10"/>
      <name val="PalatinoLight.TRG PC"/>
    </font>
    <font>
      <sz val="10"/>
      <color indexed="8"/>
      <name val="PalatinoLight.TRG PC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3" fontId="2" fillId="0" borderId="0">
      <alignment vertical="center"/>
    </xf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59">
    <xf numFmtId="0" fontId="0" fillId="0" borderId="0" xfId="0"/>
    <xf numFmtId="41" fontId="3" fillId="0" borderId="0" xfId="2" applyNumberFormat="1" applyFont="1" applyAlignment="1">
      <alignment horizontal="center"/>
    </xf>
    <xf numFmtId="41" fontId="4" fillId="0" borderId="1" xfId="2" applyNumberFormat="1" applyFont="1" applyBorder="1" applyAlignment="1">
      <alignment horizontal="center"/>
    </xf>
    <xf numFmtId="41" fontId="3" fillId="0" borderId="0" xfId="2" applyNumberFormat="1" applyFont="1" applyAlignment="1"/>
    <xf numFmtId="41" fontId="3" fillId="0" borderId="0" xfId="2" applyNumberFormat="1" applyFont="1" applyFill="1" applyAlignment="1"/>
    <xf numFmtId="164" fontId="3" fillId="0" borderId="0" xfId="3" applyNumberFormat="1" applyFont="1" applyFill="1" applyAlignment="1"/>
    <xf numFmtId="0" fontId="3" fillId="0" borderId="0" xfId="2" applyNumberFormat="1" applyFont="1" applyAlignment="1"/>
    <xf numFmtId="0" fontId="5" fillId="0" borderId="0" xfId="2" applyNumberFormat="1" applyFont="1" applyAlignment="1">
      <alignment horizontal="center"/>
    </xf>
    <xf numFmtId="0" fontId="4" fillId="0" borderId="2" xfId="2" applyNumberFormat="1" applyFont="1" applyBorder="1" applyAlignment="1">
      <alignment horizontal="center"/>
    </xf>
    <xf numFmtId="41" fontId="3" fillId="0" borderId="3" xfId="2" applyNumberFormat="1" applyFont="1" applyBorder="1" applyAlignment="1">
      <alignment horizontal="center"/>
    </xf>
    <xf numFmtId="41" fontId="3" fillId="0" borderId="3" xfId="2" applyNumberFormat="1" applyFont="1" applyBorder="1" applyAlignment="1"/>
    <xf numFmtId="41" fontId="3" fillId="0" borderId="3" xfId="2" applyNumberFormat="1" applyFont="1" applyFill="1" applyBorder="1" applyAlignment="1"/>
    <xf numFmtId="164" fontId="3" fillId="0" borderId="3" xfId="3" applyNumberFormat="1" applyFont="1" applyFill="1" applyBorder="1" applyAlignment="1"/>
    <xf numFmtId="0" fontId="3" fillId="0" borderId="3" xfId="2" applyNumberFormat="1" applyFont="1" applyBorder="1" applyAlignment="1"/>
    <xf numFmtId="41" fontId="3" fillId="0" borderId="0" xfId="2" applyNumberFormat="1" applyFont="1" applyBorder="1" applyAlignment="1">
      <alignment horizontal="center"/>
    </xf>
    <xf numFmtId="41" fontId="3" fillId="0" borderId="0" xfId="2" applyNumberFormat="1" applyFont="1" applyBorder="1" applyAlignment="1"/>
    <xf numFmtId="41" fontId="4" fillId="0" borderId="0" xfId="2" applyNumberFormat="1" applyFont="1" applyBorder="1" applyAlignment="1">
      <alignment horizontal="center"/>
    </xf>
    <xf numFmtId="41" fontId="4" fillId="0" borderId="0" xfId="2" quotePrefix="1" applyNumberFormat="1" applyFont="1" applyBorder="1" applyAlignment="1">
      <alignment horizontal="center"/>
    </xf>
    <xf numFmtId="41" fontId="3" fillId="0" borderId="4" xfId="2" applyNumberFormat="1" applyFont="1" applyBorder="1" applyAlignment="1">
      <alignment horizontal="center" vertical="center"/>
    </xf>
    <xf numFmtId="41" fontId="4" fillId="0" borderId="4" xfId="2" applyNumberFormat="1" applyFont="1" applyBorder="1" applyAlignment="1">
      <alignment horizontal="center" vertical="center"/>
    </xf>
    <xf numFmtId="165" fontId="4" fillId="0" borderId="4" xfId="2" applyNumberFormat="1" applyFont="1" applyBorder="1" applyAlignment="1">
      <alignment horizontal="center"/>
    </xf>
    <xf numFmtId="41" fontId="4" fillId="0" borderId="4" xfId="2" applyNumberFormat="1" applyFont="1" applyFill="1" applyBorder="1" applyAlignment="1">
      <alignment horizontal="center"/>
    </xf>
    <xf numFmtId="164" fontId="4" fillId="0" borderId="4" xfId="3" applyNumberFormat="1" applyFont="1" applyFill="1" applyBorder="1" applyAlignment="1">
      <alignment horizontal="center"/>
    </xf>
    <xf numFmtId="0" fontId="4" fillId="0" borderId="4" xfId="2" quotePrefix="1" applyNumberFormat="1" applyFont="1" applyBorder="1" applyAlignment="1">
      <alignment horizontal="center"/>
    </xf>
    <xf numFmtId="41" fontId="4" fillId="0" borderId="4" xfId="2" applyNumberFormat="1" applyFont="1" applyBorder="1" applyAlignment="1">
      <alignment horizontal="center"/>
    </xf>
    <xf numFmtId="41" fontId="4" fillId="0" borderId="5" xfId="2" applyNumberFormat="1" applyFont="1" applyBorder="1" applyAlignment="1">
      <alignment horizontal="center"/>
    </xf>
    <xf numFmtId="41" fontId="3" fillId="0" borderId="0" xfId="2" applyNumberFormat="1" applyFont="1" applyAlignment="1">
      <alignment horizontal="center" vertical="center"/>
    </xf>
    <xf numFmtId="41" fontId="3" fillId="0" borderId="0" xfId="2" applyNumberFormat="1" applyFont="1" applyAlignment="1">
      <alignment vertical="center"/>
    </xf>
    <xf numFmtId="41" fontId="3" fillId="0" borderId="0" xfId="2" applyNumberFormat="1" applyFont="1" applyAlignment="1">
      <alignment horizontal="left" vertical="center" indent="1"/>
    </xf>
    <xf numFmtId="166" fontId="3" fillId="0" borderId="0" xfId="2" applyNumberFormat="1" applyFont="1" applyAlignment="1">
      <alignment vertical="center"/>
    </xf>
    <xf numFmtId="166" fontId="3" fillId="0" borderId="0" xfId="2" applyNumberFormat="1" applyFont="1" applyAlignment="1"/>
    <xf numFmtId="37" fontId="3" fillId="0" borderId="0" xfId="2" applyNumberFormat="1" applyFont="1" applyAlignment="1"/>
    <xf numFmtId="166" fontId="3" fillId="0" borderId="0" xfId="2" applyNumberFormat="1" applyFont="1" applyBorder="1" applyAlignment="1"/>
    <xf numFmtId="41" fontId="4" fillId="0" borderId="0" xfId="2" applyNumberFormat="1" applyFont="1" applyAlignment="1">
      <alignment vertical="center"/>
    </xf>
    <xf numFmtId="164" fontId="4" fillId="0" borderId="0" xfId="3" applyNumberFormat="1" applyFont="1" applyFill="1" applyBorder="1" applyAlignment="1">
      <alignment vertical="center"/>
    </xf>
    <xf numFmtId="166" fontId="4" fillId="0" borderId="0" xfId="2" applyNumberFormat="1" applyFont="1" applyBorder="1" applyAlignment="1">
      <alignment vertical="center"/>
    </xf>
    <xf numFmtId="164" fontId="3" fillId="0" borderId="0" xfId="3" applyNumberFormat="1" applyFont="1" applyFill="1" applyAlignment="1">
      <alignment vertical="center"/>
    </xf>
    <xf numFmtId="166" fontId="3" fillId="0" borderId="0" xfId="2" applyNumberFormat="1" applyFont="1" applyBorder="1" applyAlignment="1">
      <alignment vertical="center"/>
    </xf>
    <xf numFmtId="41" fontId="4" fillId="0" borderId="0" xfId="2" applyNumberFormat="1" applyFont="1" applyFill="1" applyAlignment="1">
      <alignment vertical="center"/>
    </xf>
    <xf numFmtId="164" fontId="3" fillId="0" borderId="5" xfId="3" applyNumberFormat="1" applyFont="1" applyBorder="1" applyAlignment="1"/>
    <xf numFmtId="38" fontId="4" fillId="0" borderId="5" xfId="2" applyNumberFormat="1" applyFont="1" applyFill="1" applyBorder="1" applyAlignment="1">
      <alignment vertical="center"/>
    </xf>
    <xf numFmtId="37" fontId="3" fillId="0" borderId="5" xfId="2" applyNumberFormat="1" applyFont="1" applyBorder="1" applyAlignment="1"/>
    <xf numFmtId="164" fontId="3" fillId="0" borderId="5" xfId="2" applyNumberFormat="1" applyFont="1" applyBorder="1" applyAlignment="1"/>
    <xf numFmtId="43" fontId="3" fillId="0" borderId="0" xfId="2" applyNumberFormat="1" applyFont="1" applyAlignment="1"/>
    <xf numFmtId="38" fontId="3" fillId="0" borderId="0" xfId="2" applyNumberFormat="1" applyFont="1" applyAlignment="1">
      <alignment vertical="center"/>
    </xf>
    <xf numFmtId="164" fontId="3" fillId="0" borderId="0" xfId="3" applyNumberFormat="1" applyFont="1" applyAlignment="1"/>
    <xf numFmtId="38" fontId="3" fillId="0" borderId="0" xfId="2" applyNumberFormat="1" applyFont="1" applyAlignment="1"/>
    <xf numFmtId="164" fontId="3" fillId="0" borderId="0" xfId="2" applyNumberFormat="1" applyFont="1" applyAlignment="1"/>
    <xf numFmtId="0" fontId="3" fillId="0" borderId="0" xfId="2" applyNumberFormat="1" applyFont="1" applyAlignment="1">
      <alignment horizontal="center" vertical="center"/>
    </xf>
    <xf numFmtId="167" fontId="3" fillId="0" borderId="0" xfId="2" applyNumberFormat="1" applyFont="1" applyAlignment="1"/>
    <xf numFmtId="168" fontId="3" fillId="0" borderId="0" xfId="2" applyNumberFormat="1" applyFont="1" applyAlignment="1"/>
    <xf numFmtId="0" fontId="3" fillId="0" borderId="0" xfId="2" quotePrefix="1" applyNumberFormat="1" applyFont="1" applyAlignment="1">
      <alignment horizontal="center" vertical="center"/>
    </xf>
    <xf numFmtId="164" fontId="4" fillId="0" borderId="6" xfId="3" applyNumberFormat="1" applyFont="1" applyFill="1" applyBorder="1" applyAlignment="1">
      <alignment vertical="center"/>
    </xf>
    <xf numFmtId="38" fontId="4" fillId="0" borderId="6" xfId="2" applyNumberFormat="1" applyFont="1" applyBorder="1" applyAlignment="1">
      <alignment vertical="center"/>
    </xf>
    <xf numFmtId="37" fontId="4" fillId="0" borderId="5" xfId="2" applyNumberFormat="1" applyFont="1" applyBorder="1" applyAlignment="1"/>
    <xf numFmtId="164" fontId="3" fillId="0" borderId="6" xfId="3" applyNumberFormat="1" applyFont="1" applyFill="1" applyBorder="1" applyAlignment="1">
      <alignment vertical="center"/>
    </xf>
    <xf numFmtId="38" fontId="3" fillId="0" borderId="6" xfId="2" applyNumberFormat="1" applyFont="1" applyBorder="1" applyAlignment="1">
      <alignment vertical="center"/>
    </xf>
    <xf numFmtId="166" fontId="3" fillId="0" borderId="6" xfId="2" applyNumberFormat="1" applyFont="1" applyBorder="1" applyAlignment="1">
      <alignment vertical="center"/>
    </xf>
    <xf numFmtId="164" fontId="3" fillId="0" borderId="0" xfId="3" applyNumberFormat="1" applyFont="1" applyFill="1" applyBorder="1" applyAlignment="1">
      <alignment vertical="center"/>
    </xf>
    <xf numFmtId="38" fontId="3" fillId="0" borderId="0" xfId="2" applyNumberFormat="1" applyFont="1" applyBorder="1" applyAlignment="1">
      <alignment vertical="center"/>
    </xf>
    <xf numFmtId="166" fontId="3" fillId="0" borderId="0" xfId="3" applyNumberFormat="1" applyFont="1" applyBorder="1" applyAlignment="1">
      <alignment vertical="center"/>
    </xf>
    <xf numFmtId="164" fontId="3" fillId="0" borderId="0" xfId="3" applyNumberFormat="1" applyFont="1" applyFill="1" applyBorder="1" applyAlignment="1"/>
    <xf numFmtId="38" fontId="3" fillId="0" borderId="0" xfId="2" applyNumberFormat="1" applyFont="1" applyBorder="1" applyAlignment="1"/>
    <xf numFmtId="164" fontId="3" fillId="0" borderId="0" xfId="3" applyNumberFormat="1" applyFont="1" applyBorder="1" applyAlignment="1"/>
    <xf numFmtId="164" fontId="4" fillId="0" borderId="7" xfId="3" applyNumberFormat="1" applyFont="1" applyFill="1" applyBorder="1" applyAlignment="1">
      <alignment vertical="center"/>
    </xf>
    <xf numFmtId="38" fontId="4" fillId="0" borderId="7" xfId="2" applyNumberFormat="1" applyFont="1" applyBorder="1" applyAlignment="1">
      <alignment vertical="center"/>
    </xf>
    <xf numFmtId="37" fontId="4" fillId="0" borderId="8" xfId="2" applyNumberFormat="1" applyFont="1" applyBorder="1" applyAlignment="1">
      <alignment vertical="center"/>
    </xf>
    <xf numFmtId="164" fontId="3" fillId="0" borderId="8" xfId="2" applyNumberFormat="1" applyFont="1" applyBorder="1" applyAlignment="1"/>
    <xf numFmtId="41" fontId="4" fillId="0" borderId="0" xfId="2" applyNumberFormat="1" applyFont="1" applyBorder="1" applyAlignment="1">
      <alignment vertical="center"/>
    </xf>
    <xf numFmtId="41" fontId="4" fillId="0" borderId="0" xfId="2" applyNumberFormat="1" applyFont="1" applyFill="1" applyBorder="1" applyAlignment="1">
      <alignment vertical="center"/>
    </xf>
    <xf numFmtId="0" fontId="3" fillId="0" borderId="0" xfId="2" applyNumberFormat="1" applyFont="1" applyAlignment="1">
      <alignment vertical="center"/>
    </xf>
    <xf numFmtId="164" fontId="3" fillId="0" borderId="0" xfId="3" applyNumberFormat="1" applyFont="1" applyBorder="1" applyAlignment="1">
      <alignment vertical="center"/>
    </xf>
    <xf numFmtId="41" fontId="3" fillId="0" borderId="0" xfId="2" applyNumberFormat="1" applyFont="1" applyBorder="1">
      <alignment vertical="center"/>
    </xf>
    <xf numFmtId="41" fontId="3" fillId="0" borderId="0" xfId="2" applyNumberFormat="1" applyFont="1" applyFill="1" applyBorder="1">
      <alignment vertical="center"/>
    </xf>
    <xf numFmtId="41" fontId="3" fillId="0" borderId="0" xfId="2" applyNumberFormat="1" applyFont="1">
      <alignment vertical="center"/>
    </xf>
    <xf numFmtId="0" fontId="3" fillId="0" borderId="0" xfId="0" applyFont="1" applyBorder="1" applyAlignment="1"/>
    <xf numFmtId="0" fontId="3" fillId="0" borderId="0" xfId="0" applyFont="1" applyBorder="1"/>
    <xf numFmtId="170" fontId="3" fillId="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/>
    </xf>
    <xf numFmtId="14" fontId="3" fillId="0" borderId="12" xfId="0" applyNumberFormat="1" applyFont="1" applyBorder="1"/>
    <xf numFmtId="37" fontId="3" fillId="0" borderId="13" xfId="0" applyNumberFormat="1" applyFont="1" applyBorder="1"/>
    <xf numFmtId="37" fontId="3" fillId="0" borderId="0" xfId="0" applyNumberFormat="1" applyFont="1" applyBorder="1"/>
    <xf numFmtId="38" fontId="3" fillId="0" borderId="12" xfId="0" applyNumberFormat="1" applyFont="1" applyBorder="1"/>
    <xf numFmtId="38" fontId="3" fillId="0" borderId="0" xfId="0" applyNumberFormat="1" applyFont="1" applyBorder="1"/>
    <xf numFmtId="10" fontId="3" fillId="0" borderId="0" xfId="1" applyNumberFormat="1" applyFont="1" applyBorder="1"/>
    <xf numFmtId="38" fontId="3" fillId="0" borderId="0" xfId="1" applyNumberFormat="1" applyFont="1" applyBorder="1"/>
    <xf numFmtId="38" fontId="3" fillId="0" borderId="13" xfId="0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37" fontId="3" fillId="0" borderId="15" xfId="0" applyNumberFormat="1" applyFont="1" applyBorder="1"/>
    <xf numFmtId="38" fontId="3" fillId="0" borderId="14" xfId="0" applyNumberFormat="1" applyFont="1" applyBorder="1"/>
    <xf numFmtId="38" fontId="3" fillId="0" borderId="16" xfId="2" applyNumberFormat="1" applyFont="1" applyBorder="1" applyAlignment="1">
      <alignment vertical="center"/>
    </xf>
    <xf numFmtId="38" fontId="3" fillId="0" borderId="16" xfId="0" applyNumberFormat="1" applyFont="1" applyBorder="1"/>
    <xf numFmtId="10" fontId="3" fillId="0" borderId="16" xfId="1" applyNumberFormat="1" applyFont="1" applyBorder="1"/>
    <xf numFmtId="38" fontId="3" fillId="0" borderId="16" xfId="1" applyNumberFormat="1" applyFont="1" applyBorder="1"/>
    <xf numFmtId="38" fontId="3" fillId="0" borderId="15" xfId="0" applyNumberFormat="1" applyFont="1" applyBorder="1"/>
    <xf numFmtId="0" fontId="3" fillId="0" borderId="16" xfId="0" applyFont="1" applyBorder="1"/>
    <xf numFmtId="0" fontId="3" fillId="0" borderId="15" xfId="0" applyFont="1" applyBorder="1"/>
    <xf numFmtId="41" fontId="4" fillId="0" borderId="4" xfId="2" applyNumberFormat="1" applyFont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41" fontId="4" fillId="0" borderId="4" xfId="2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3" fillId="0" borderId="0" xfId="4" applyNumberFormat="1" applyFont="1" applyAlignment="1">
      <alignment horizontal="right" vertical="center"/>
    </xf>
    <xf numFmtId="172" fontId="3" fillId="0" borderId="0" xfId="4" applyNumberFormat="1" applyFont="1" applyAlignment="1">
      <alignment horizontal="right"/>
    </xf>
    <xf numFmtId="172" fontId="3" fillId="0" borderId="0" xfId="4" applyNumberFormat="1" applyFont="1" applyFill="1" applyAlignment="1">
      <alignment horizontal="right"/>
    </xf>
    <xf numFmtId="172" fontId="4" fillId="0" borderId="6" xfId="4" applyNumberFormat="1" applyFont="1" applyBorder="1" applyAlignment="1">
      <alignment horizontal="right" vertical="center"/>
    </xf>
    <xf numFmtId="172" fontId="4" fillId="0" borderId="6" xfId="4" applyNumberFormat="1" applyFont="1" applyFill="1" applyBorder="1" applyAlignment="1">
      <alignment horizontal="right" vertical="center"/>
    </xf>
    <xf numFmtId="172" fontId="4" fillId="0" borderId="0" xfId="4" applyNumberFormat="1" applyFont="1" applyFill="1" applyBorder="1" applyAlignment="1">
      <alignment horizontal="right" vertical="center"/>
    </xf>
    <xf numFmtId="172" fontId="3" fillId="0" borderId="0" xfId="4" applyNumberFormat="1" applyFont="1" applyFill="1" applyAlignment="1">
      <alignment horizontal="right" vertical="center"/>
    </xf>
    <xf numFmtId="172" fontId="4" fillId="0" borderId="5" xfId="4" applyNumberFormat="1" applyFont="1" applyFill="1" applyBorder="1" applyAlignment="1">
      <alignment horizontal="right" vertical="center"/>
    </xf>
    <xf numFmtId="172" fontId="3" fillId="0" borderId="5" xfId="4" applyNumberFormat="1" applyFont="1" applyFill="1" applyBorder="1" applyAlignment="1">
      <alignment horizontal="right"/>
    </xf>
    <xf numFmtId="14" fontId="3" fillId="0" borderId="14" xfId="0" applyNumberFormat="1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2" fontId="4" fillId="0" borderId="6" xfId="4" applyNumberFormat="1" applyFont="1" applyBorder="1" applyAlignment="1">
      <alignment vertical="center"/>
    </xf>
    <xf numFmtId="172" fontId="4" fillId="0" borderId="6" xfId="4" applyNumberFormat="1" applyFont="1" applyFill="1" applyBorder="1" applyAlignment="1">
      <alignment vertical="center"/>
    </xf>
    <xf numFmtId="172" fontId="3" fillId="0" borderId="6" xfId="4" applyNumberFormat="1" applyFont="1" applyBorder="1" applyAlignment="1">
      <alignment vertical="center"/>
    </xf>
    <xf numFmtId="172" fontId="3" fillId="0" borderId="6" xfId="4" applyNumberFormat="1" applyFont="1" applyFill="1" applyBorder="1" applyAlignment="1">
      <alignment vertical="center"/>
    </xf>
    <xf numFmtId="172" fontId="3" fillId="0" borderId="0" xfId="4" applyNumberFormat="1" applyFont="1" applyBorder="1" applyAlignment="1">
      <alignment vertical="center"/>
    </xf>
    <xf numFmtId="172" fontId="3" fillId="0" borderId="0" xfId="4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3" fillId="0" borderId="0" xfId="4" applyNumberFormat="1" applyFont="1" applyFill="1" applyAlignment="1"/>
    <xf numFmtId="172" fontId="4" fillId="0" borderId="7" xfId="4" applyNumberFormat="1" applyFont="1" applyBorder="1" applyAlignment="1">
      <alignment vertical="center"/>
    </xf>
    <xf numFmtId="172" fontId="4" fillId="0" borderId="7" xfId="4" applyNumberFormat="1" applyFont="1" applyFill="1" applyBorder="1" applyAlignment="1">
      <alignment vertical="center"/>
    </xf>
    <xf numFmtId="172" fontId="3" fillId="0" borderId="0" xfId="4" applyNumberFormat="1" applyFont="1" applyAlignment="1">
      <alignment vertical="center"/>
    </xf>
    <xf numFmtId="172" fontId="3" fillId="0" borderId="0" xfId="4" applyNumberFormat="1" applyFont="1" applyBorder="1" applyAlignment="1"/>
    <xf numFmtId="172" fontId="3" fillId="0" borderId="4" xfId="4" applyNumberFormat="1" applyFont="1" applyBorder="1" applyAlignment="1">
      <alignment vertical="center"/>
    </xf>
    <xf numFmtId="172" fontId="3" fillId="0" borderId="4" xfId="4" applyNumberFormat="1" applyFont="1" applyFill="1" applyBorder="1" applyAlignment="1">
      <alignment vertical="center"/>
    </xf>
    <xf numFmtId="0" fontId="9" fillId="0" borderId="0" xfId="0" applyFont="1"/>
    <xf numFmtId="172" fontId="3" fillId="0" borderId="19" xfId="4" applyNumberFormat="1" applyFont="1" applyFill="1" applyBorder="1" applyAlignment="1">
      <alignment vertical="center"/>
    </xf>
    <xf numFmtId="172" fontId="3" fillId="0" borderId="0" xfId="4" applyNumberFormat="1" applyFont="1" applyFill="1" applyBorder="1" applyAlignment="1"/>
    <xf numFmtId="38" fontId="4" fillId="0" borderId="0" xfId="2" applyNumberFormat="1" applyFont="1" applyBorder="1" applyAlignment="1">
      <alignment horizontal="right"/>
    </xf>
    <xf numFmtId="41" fontId="3" fillId="3" borderId="3" xfId="2" applyNumberFormat="1" applyFont="1" applyFill="1" applyBorder="1" applyAlignment="1"/>
    <xf numFmtId="0" fontId="4" fillId="3" borderId="0" xfId="2" applyNumberFormat="1" applyFont="1" applyFill="1" applyBorder="1" applyAlignment="1">
      <alignment horizontal="center"/>
    </xf>
    <xf numFmtId="41" fontId="4" fillId="3" borderId="4" xfId="2" applyNumberFormat="1" applyFont="1" applyFill="1" applyBorder="1" applyAlignment="1">
      <alignment horizontal="center"/>
    </xf>
    <xf numFmtId="41" fontId="3" fillId="3" borderId="0" xfId="2" applyNumberFormat="1" applyFont="1" applyFill="1" applyAlignment="1"/>
    <xf numFmtId="172" fontId="3" fillId="3" borderId="0" xfId="4" applyNumberFormat="1" applyFont="1" applyFill="1" applyAlignment="1">
      <alignment horizontal="right"/>
    </xf>
    <xf numFmtId="172" fontId="4" fillId="3" borderId="6" xfId="4" applyNumberFormat="1" applyFont="1" applyFill="1" applyBorder="1" applyAlignment="1">
      <alignment horizontal="right" vertical="center"/>
    </xf>
    <xf numFmtId="172" fontId="3" fillId="3" borderId="0" xfId="4" applyNumberFormat="1" applyFont="1" applyFill="1" applyAlignment="1">
      <alignment horizontal="right" vertical="center"/>
    </xf>
    <xf numFmtId="172" fontId="4" fillId="3" borderId="5" xfId="4" applyNumberFormat="1" applyFont="1" applyFill="1" applyBorder="1" applyAlignment="1">
      <alignment horizontal="right" vertical="center"/>
    </xf>
    <xf numFmtId="172" fontId="4" fillId="3" borderId="6" xfId="4" applyNumberFormat="1" applyFont="1" applyFill="1" applyBorder="1" applyAlignment="1">
      <alignment vertical="center"/>
    </xf>
    <xf numFmtId="172" fontId="3" fillId="3" borderId="6" xfId="4" applyNumberFormat="1" applyFont="1" applyFill="1" applyBorder="1" applyAlignment="1"/>
    <xf numFmtId="172" fontId="3" fillId="3" borderId="6" xfId="4" applyNumberFormat="1" applyFont="1" applyFill="1" applyBorder="1" applyAlignment="1">
      <alignment vertical="center"/>
    </xf>
    <xf numFmtId="172" fontId="3" fillId="3" borderId="0" xfId="4" applyNumberFormat="1" applyFont="1" applyFill="1" applyBorder="1" applyAlignment="1">
      <alignment vertical="center"/>
    </xf>
    <xf numFmtId="172" fontId="3" fillId="3" borderId="0" xfId="4" applyNumberFormat="1" applyFont="1" applyFill="1" applyAlignment="1">
      <alignment vertical="center"/>
    </xf>
    <xf numFmtId="172" fontId="3" fillId="3" borderId="0" xfId="4" applyNumberFormat="1" applyFont="1" applyFill="1" applyBorder="1" applyAlignment="1"/>
    <xf numFmtId="172" fontId="4" fillId="3" borderId="7" xfId="4" applyNumberFormat="1" applyFont="1" applyFill="1" applyBorder="1" applyAlignment="1">
      <alignment vertical="center"/>
    </xf>
  </cellXfs>
  <cellStyles count="5">
    <cellStyle name="Comma" xfId="4" builtinId="3"/>
    <cellStyle name="Normal" xfId="0" builtinId="0"/>
    <cellStyle name="Normal 2" xfId="2" xr:uid="{00000000-0005-0000-0000-000001000000}"/>
    <cellStyle name="Percent" xfId="1" builtinId="5"/>
    <cellStyle name="Percent 3" xfId="3" xr:uid="{00000000-0005-0000-0000-000003000000}"/>
  </cellStyles>
  <dxfs count="0"/>
  <tableStyles count="0" defaultTableStyle="TableStyleMedium2" defaultPivotStyle="PivotStyleLight16"/>
  <colors>
    <mruColors>
      <color rgb="FFFBEA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46</xdr:row>
      <xdr:rowOff>0</xdr:rowOff>
    </xdr:from>
    <xdr:to>
      <xdr:col>4</xdr:col>
      <xdr:colOff>247650</xdr:colOff>
      <xdr:row>47</xdr:row>
      <xdr:rowOff>19050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D4A421FE-D857-8648-9C16-A7138261DB6F}"/>
            </a:ext>
          </a:extLst>
        </xdr:cNvPr>
        <xdr:cNvSpPr txBox="1">
          <a:spLocks noChangeArrowheads="1"/>
        </xdr:cNvSpPr>
      </xdr:nvSpPr>
      <xdr:spPr bwMode="auto">
        <a:xfrm>
          <a:off x="5227814" y="7817556"/>
          <a:ext cx="85725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161925</xdr:colOff>
      <xdr:row>46</xdr:row>
      <xdr:rowOff>0</xdr:rowOff>
    </xdr:from>
    <xdr:to>
      <xdr:col>5</xdr:col>
      <xdr:colOff>247650</xdr:colOff>
      <xdr:row>47</xdr:row>
      <xdr:rowOff>19050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A7EE8300-B61F-FC49-BF09-BCC4E8749263}"/>
            </a:ext>
          </a:extLst>
        </xdr:cNvPr>
        <xdr:cNvSpPr txBox="1">
          <a:spLocks noChangeArrowheads="1"/>
        </xdr:cNvSpPr>
      </xdr:nvSpPr>
      <xdr:spPr bwMode="auto">
        <a:xfrm>
          <a:off x="6356703" y="7817556"/>
          <a:ext cx="85725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314325</xdr:colOff>
      <xdr:row>17</xdr:row>
      <xdr:rowOff>142875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D5F5F17-C694-F943-AA09-382FDDECB658}"/>
            </a:ext>
          </a:extLst>
        </xdr:cNvPr>
        <xdr:cNvSpPr txBox="1"/>
      </xdr:nvSpPr>
      <xdr:spPr>
        <a:xfrm>
          <a:off x="5381625" y="297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46</xdr:row>
      <xdr:rowOff>0</xdr:rowOff>
    </xdr:from>
    <xdr:to>
      <xdr:col>4</xdr:col>
      <xdr:colOff>247650</xdr:colOff>
      <xdr:row>47</xdr:row>
      <xdr:rowOff>19050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227814" y="7817556"/>
          <a:ext cx="85725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161925</xdr:colOff>
      <xdr:row>46</xdr:row>
      <xdr:rowOff>0</xdr:rowOff>
    </xdr:from>
    <xdr:to>
      <xdr:col>5</xdr:col>
      <xdr:colOff>247650</xdr:colOff>
      <xdr:row>47</xdr:row>
      <xdr:rowOff>19050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356703" y="7817556"/>
          <a:ext cx="85725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314325</xdr:colOff>
      <xdr:row>17</xdr:row>
      <xdr:rowOff>142875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105275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46</xdr:row>
      <xdr:rowOff>0</xdr:rowOff>
    </xdr:from>
    <xdr:to>
      <xdr:col>4</xdr:col>
      <xdr:colOff>247650</xdr:colOff>
      <xdr:row>47</xdr:row>
      <xdr:rowOff>19050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16EEC8FF-9F78-4F47-80E3-899D537CE0B1}"/>
            </a:ext>
          </a:extLst>
        </xdr:cNvPr>
        <xdr:cNvSpPr txBox="1">
          <a:spLocks noChangeArrowheads="1"/>
        </xdr:cNvSpPr>
      </xdr:nvSpPr>
      <xdr:spPr bwMode="auto">
        <a:xfrm>
          <a:off x="5227814" y="7817556"/>
          <a:ext cx="85725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161925</xdr:colOff>
      <xdr:row>46</xdr:row>
      <xdr:rowOff>0</xdr:rowOff>
    </xdr:from>
    <xdr:to>
      <xdr:col>5</xdr:col>
      <xdr:colOff>247650</xdr:colOff>
      <xdr:row>47</xdr:row>
      <xdr:rowOff>19050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A922BBD3-AEDD-D143-A524-B4ACEAB332C9}"/>
            </a:ext>
          </a:extLst>
        </xdr:cNvPr>
        <xdr:cNvSpPr txBox="1">
          <a:spLocks noChangeArrowheads="1"/>
        </xdr:cNvSpPr>
      </xdr:nvSpPr>
      <xdr:spPr bwMode="auto">
        <a:xfrm>
          <a:off x="6356703" y="7817556"/>
          <a:ext cx="85725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314325</xdr:colOff>
      <xdr:row>17</xdr:row>
      <xdr:rowOff>142875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769EC3B-F1C1-9544-B739-265F00653DBB}"/>
            </a:ext>
          </a:extLst>
        </xdr:cNvPr>
        <xdr:cNvSpPr txBox="1"/>
      </xdr:nvSpPr>
      <xdr:spPr>
        <a:xfrm>
          <a:off x="5381625" y="297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46</xdr:row>
      <xdr:rowOff>0</xdr:rowOff>
    </xdr:from>
    <xdr:to>
      <xdr:col>4</xdr:col>
      <xdr:colOff>247650</xdr:colOff>
      <xdr:row>47</xdr:row>
      <xdr:rowOff>19050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B5CA1AE2-EF7D-FC40-89E7-7E5BFC14546A}"/>
            </a:ext>
          </a:extLst>
        </xdr:cNvPr>
        <xdr:cNvSpPr txBox="1">
          <a:spLocks noChangeArrowheads="1"/>
        </xdr:cNvSpPr>
      </xdr:nvSpPr>
      <xdr:spPr bwMode="auto">
        <a:xfrm>
          <a:off x="5227814" y="7817556"/>
          <a:ext cx="85725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161925</xdr:colOff>
      <xdr:row>46</xdr:row>
      <xdr:rowOff>0</xdr:rowOff>
    </xdr:from>
    <xdr:to>
      <xdr:col>5</xdr:col>
      <xdr:colOff>247650</xdr:colOff>
      <xdr:row>47</xdr:row>
      <xdr:rowOff>19050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99B06ACE-2873-2240-A10F-64D1995D08B0}"/>
            </a:ext>
          </a:extLst>
        </xdr:cNvPr>
        <xdr:cNvSpPr txBox="1">
          <a:spLocks noChangeArrowheads="1"/>
        </xdr:cNvSpPr>
      </xdr:nvSpPr>
      <xdr:spPr bwMode="auto">
        <a:xfrm>
          <a:off x="6356703" y="7817556"/>
          <a:ext cx="85725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314325</xdr:colOff>
      <xdr:row>17</xdr:row>
      <xdr:rowOff>142875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9845490-8767-0745-B0D7-723F6F641BC4}"/>
            </a:ext>
          </a:extLst>
        </xdr:cNvPr>
        <xdr:cNvSpPr txBox="1"/>
      </xdr:nvSpPr>
      <xdr:spPr>
        <a:xfrm>
          <a:off x="5381625" y="297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data/Financial%20Forcast/2017%20Forecast/z_Consolidated%20Forecast/Master%20Forecast%202017%20011217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TRG"/>
      <sheetName val="RBMM-RT"/>
      <sheetName val="CHLA"/>
      <sheetName val="CHLB"/>
      <sheetName val="SH"/>
      <sheetName val="SP"/>
      <sheetName val="ROV"/>
      <sheetName val="ROA"/>
      <sheetName val="CBN"/>
      <sheetName val="TM"/>
      <sheetName val="QDR"/>
      <sheetName val="RP"/>
      <sheetName val="RPM"/>
      <sheetName val="FS"/>
      <sheetName val="LT-FD"/>
      <sheetName val="RL"/>
      <sheetName val="RL MEX"/>
      <sheetName val="RL Con"/>
      <sheetName val="PY"/>
      <sheetName val="FA1"/>
      <sheetName val="RC"/>
      <sheetName val="Inputs"/>
    </sheetNames>
    <sheetDataSet>
      <sheetData sheetId="0"/>
      <sheetData sheetId="1">
        <row r="1">
          <cell r="B1" t="str">
            <v>The Richards Group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B9AC7-5334-7242-A942-9BB1EAFE3858}">
  <sheetPr>
    <pageSetUpPr fitToPage="1"/>
  </sheetPr>
  <dimension ref="A1:A2"/>
  <sheetViews>
    <sheetView view="pageLayout" zoomScaleNormal="100" workbookViewId="0">
      <selection activeCell="I7" sqref="I7"/>
    </sheetView>
  </sheetViews>
  <sheetFormatPr baseColWidth="10" defaultRowHeight="16"/>
  <sheetData>
    <row r="1" spans="1:1">
      <c r="A1" s="140" t="s">
        <v>198</v>
      </c>
    </row>
    <row r="2" spans="1:1">
      <c r="A2" s="140" t="s">
        <v>199</v>
      </c>
    </row>
  </sheetData>
  <pageMargins left="0.7" right="0.7" top="0.75" bottom="0.75" header="0.3" footer="0.3"/>
  <pageSetup orientation="landscape" horizontalDpi="0" verticalDpi="0"/>
  <headerFooter>
    <oddHeader>&amp;R&amp;"System Font,Regular"&amp;10&amp;K000000&amp;G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F6"/>
  <sheetViews>
    <sheetView workbookViewId="0">
      <pane xSplit="1" topLeftCell="B1" activePane="topRight" state="frozen"/>
      <selection pane="topRight" activeCell="A7" sqref="A7"/>
    </sheetView>
  </sheetViews>
  <sheetFormatPr baseColWidth="10" defaultColWidth="8.85546875" defaultRowHeight="13" outlineLevelCol="1"/>
  <cols>
    <col min="1" max="1" width="19.7109375" style="75" bestFit="1" customWidth="1"/>
    <col min="2" max="2" width="9.42578125" style="76" customWidth="1" outlineLevel="1"/>
    <col min="3" max="3" width="7.28515625" style="76" customWidth="1" outlineLevel="1"/>
    <col min="4" max="4" width="2.28515625" style="76" customWidth="1"/>
    <col min="5" max="5" width="14.85546875" style="76" customWidth="1" outlineLevel="1"/>
    <col min="6" max="6" width="12.42578125" style="76" customWidth="1" outlineLevel="1"/>
    <col min="7" max="7" width="11.7109375" style="76" customWidth="1" outlineLevel="1"/>
    <col min="8" max="8" width="17.28515625" style="76" customWidth="1" outlineLevel="1"/>
    <col min="9" max="9" width="9.85546875" style="76" customWidth="1" outlineLevel="1"/>
    <col min="10" max="10" width="12.28515625" style="76" customWidth="1" outlineLevel="1"/>
    <col min="11" max="12" width="13" style="76" customWidth="1" outlineLevel="1"/>
    <col min="13" max="13" width="10.7109375" style="76" bestFit="1" customWidth="1" outlineLevel="1"/>
    <col min="14" max="14" width="7.5703125" style="76" customWidth="1" outlineLevel="1"/>
    <col min="15" max="15" width="6.28515625" style="76" customWidth="1" outlineLevel="1"/>
    <col min="16" max="16" width="9.7109375" style="76" customWidth="1" outlineLevel="1"/>
    <col min="17" max="17" width="6.7109375" style="76" customWidth="1" outlineLevel="1"/>
    <col min="18" max="18" width="2.28515625" style="76" customWidth="1"/>
    <col min="19" max="38" width="8.85546875" style="76" customWidth="1" outlineLevel="1"/>
    <col min="39" max="58" width="8.85546875" style="76" outlineLevel="1"/>
    <col min="59" max="16384" width="8.85546875" style="76"/>
  </cols>
  <sheetData>
    <row r="1" spans="1:58" ht="14" thickBot="1">
      <c r="A1" s="75">
        <v>1</v>
      </c>
      <c r="B1" s="75">
        <v>2</v>
      </c>
      <c r="C1" s="75">
        <v>3</v>
      </c>
      <c r="D1" s="75">
        <v>4</v>
      </c>
      <c r="E1" s="75">
        <v>5</v>
      </c>
      <c r="F1" s="75">
        <v>6</v>
      </c>
      <c r="G1" s="75">
        <v>7</v>
      </c>
      <c r="H1" s="75">
        <v>8</v>
      </c>
      <c r="I1" s="75">
        <v>9</v>
      </c>
      <c r="J1" s="75">
        <v>10</v>
      </c>
      <c r="K1" s="75">
        <v>11</v>
      </c>
      <c r="L1" s="75">
        <v>12</v>
      </c>
      <c r="M1" s="75">
        <v>13</v>
      </c>
      <c r="N1" s="75">
        <v>14</v>
      </c>
      <c r="O1" s="75">
        <v>15</v>
      </c>
      <c r="P1" s="75">
        <v>16</v>
      </c>
      <c r="Q1" s="75">
        <v>17</v>
      </c>
      <c r="R1" s="75">
        <v>18</v>
      </c>
      <c r="S1" s="75">
        <v>19</v>
      </c>
      <c r="T1" s="75">
        <v>20</v>
      </c>
      <c r="U1" s="75">
        <v>21</v>
      </c>
      <c r="V1" s="75">
        <v>22</v>
      </c>
      <c r="W1" s="75">
        <v>23</v>
      </c>
      <c r="X1" s="75">
        <v>24</v>
      </c>
      <c r="Y1" s="75">
        <v>25</v>
      </c>
      <c r="Z1" s="75">
        <v>26</v>
      </c>
      <c r="AA1" s="75">
        <v>27</v>
      </c>
      <c r="AB1" s="75">
        <v>28</v>
      </c>
      <c r="AC1" s="75">
        <v>29</v>
      </c>
      <c r="AD1" s="75">
        <v>30</v>
      </c>
      <c r="AE1" s="75">
        <v>31</v>
      </c>
      <c r="AF1" s="75">
        <v>32</v>
      </c>
      <c r="AG1" s="75">
        <v>33</v>
      </c>
      <c r="AH1" s="75">
        <v>34</v>
      </c>
      <c r="AI1" s="75">
        <v>35</v>
      </c>
      <c r="AJ1" s="75">
        <v>36</v>
      </c>
      <c r="AK1" s="75">
        <v>37</v>
      </c>
      <c r="AL1" s="75">
        <v>38</v>
      </c>
      <c r="AM1" s="75">
        <v>39</v>
      </c>
      <c r="AN1" s="75">
        <v>40</v>
      </c>
      <c r="AO1" s="75">
        <v>41</v>
      </c>
      <c r="AP1" s="75">
        <v>42</v>
      </c>
      <c r="AQ1" s="75">
        <v>43</v>
      </c>
      <c r="AR1" s="75">
        <v>44</v>
      </c>
      <c r="AS1" s="75">
        <v>45</v>
      </c>
      <c r="AT1" s="75">
        <v>46</v>
      </c>
      <c r="AU1" s="75">
        <v>47</v>
      </c>
      <c r="AV1" s="75">
        <v>48</v>
      </c>
      <c r="AW1" s="75">
        <v>49</v>
      </c>
      <c r="AX1" s="75">
        <v>50</v>
      </c>
      <c r="AY1" s="75">
        <v>51</v>
      </c>
      <c r="AZ1" s="75">
        <v>52</v>
      </c>
      <c r="BA1" s="75">
        <v>53</v>
      </c>
      <c r="BB1" s="75">
        <v>54</v>
      </c>
      <c r="BC1" s="75">
        <v>55</v>
      </c>
      <c r="BD1" s="75">
        <v>56</v>
      </c>
      <c r="BE1" s="75">
        <v>57</v>
      </c>
      <c r="BF1" s="75">
        <v>58</v>
      </c>
    </row>
    <row r="2" spans="1:58" ht="14" thickBot="1">
      <c r="A2" s="77">
        <v>44562</v>
      </c>
      <c r="B2" s="107" t="s">
        <v>137</v>
      </c>
      <c r="C2" s="108"/>
      <c r="D2" s="78"/>
      <c r="E2" s="107" t="s">
        <v>138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8"/>
      <c r="R2" s="78"/>
      <c r="S2" s="110" t="s">
        <v>139</v>
      </c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2"/>
    </row>
    <row r="3" spans="1:58" ht="28">
      <c r="A3" s="79" t="s">
        <v>203</v>
      </c>
      <c r="B3" s="80" t="s">
        <v>140</v>
      </c>
      <c r="C3" s="81" t="s">
        <v>5</v>
      </c>
      <c r="D3" s="82"/>
      <c r="E3" s="123" t="s">
        <v>141</v>
      </c>
      <c r="F3" s="124" t="s">
        <v>142</v>
      </c>
      <c r="G3" s="124" t="s">
        <v>143</v>
      </c>
      <c r="H3" s="124" t="s">
        <v>144</v>
      </c>
      <c r="I3" s="124" t="s">
        <v>145</v>
      </c>
      <c r="J3" s="124" t="s">
        <v>191</v>
      </c>
      <c r="K3" s="124" t="s">
        <v>192</v>
      </c>
      <c r="L3" s="124" t="s">
        <v>32</v>
      </c>
      <c r="M3" s="124" t="s">
        <v>146</v>
      </c>
      <c r="N3" s="124" t="s">
        <v>147</v>
      </c>
      <c r="O3" s="124" t="s">
        <v>51</v>
      </c>
      <c r="P3" s="124" t="s">
        <v>148</v>
      </c>
      <c r="Q3" s="125" t="s">
        <v>194</v>
      </c>
      <c r="R3" s="82"/>
      <c r="S3" s="80" t="s">
        <v>149</v>
      </c>
      <c r="T3" s="82" t="s">
        <v>150</v>
      </c>
      <c r="U3" s="82" t="s">
        <v>151</v>
      </c>
      <c r="V3" s="82" t="s">
        <v>152</v>
      </c>
      <c r="W3" s="82" t="s">
        <v>153</v>
      </c>
      <c r="X3" s="82" t="s">
        <v>154</v>
      </c>
      <c r="Y3" s="82" t="s">
        <v>155</v>
      </c>
      <c r="Z3" s="82" t="s">
        <v>156</v>
      </c>
      <c r="AA3" s="82" t="s">
        <v>157</v>
      </c>
      <c r="AB3" s="82" t="s">
        <v>158</v>
      </c>
      <c r="AC3" s="82" t="s">
        <v>159</v>
      </c>
      <c r="AD3" s="82" t="s">
        <v>160</v>
      </c>
      <c r="AE3" s="82" t="s">
        <v>161</v>
      </c>
      <c r="AF3" s="82" t="s">
        <v>162</v>
      </c>
      <c r="AG3" s="82" t="s">
        <v>163</v>
      </c>
      <c r="AH3" s="82" t="s">
        <v>164</v>
      </c>
      <c r="AI3" s="82" t="s">
        <v>165</v>
      </c>
      <c r="AJ3" s="82" t="s">
        <v>166</v>
      </c>
      <c r="AK3" s="82" t="s">
        <v>167</v>
      </c>
      <c r="AL3" s="82" t="s">
        <v>168</v>
      </c>
      <c r="AM3" s="82" t="s">
        <v>169</v>
      </c>
      <c r="AN3" s="82" t="s">
        <v>170</v>
      </c>
      <c r="AO3" s="82" t="s">
        <v>171</v>
      </c>
      <c r="AP3" s="82" t="s">
        <v>172</v>
      </c>
      <c r="AQ3" s="82" t="s">
        <v>173</v>
      </c>
      <c r="AR3" s="82" t="s">
        <v>174</v>
      </c>
      <c r="AS3" s="82" t="s">
        <v>175</v>
      </c>
      <c r="AT3" s="82" t="s">
        <v>176</v>
      </c>
      <c r="AU3" s="82" t="s">
        <v>177</v>
      </c>
      <c r="AV3" s="82" t="s">
        <v>178</v>
      </c>
      <c r="AW3" s="82" t="s">
        <v>179</v>
      </c>
      <c r="AX3" s="82" t="s">
        <v>180</v>
      </c>
      <c r="AY3" s="82" t="s">
        <v>181</v>
      </c>
      <c r="AZ3" s="82" t="s">
        <v>182</v>
      </c>
      <c r="BA3" s="82" t="s">
        <v>183</v>
      </c>
      <c r="BB3" s="82" t="s">
        <v>184</v>
      </c>
      <c r="BC3" s="82" t="s">
        <v>185</v>
      </c>
      <c r="BD3" s="82" t="s">
        <v>186</v>
      </c>
      <c r="BE3" s="82" t="s">
        <v>187</v>
      </c>
      <c r="BF3" s="81" t="s">
        <v>188</v>
      </c>
    </row>
    <row r="4" spans="1:58">
      <c r="A4" s="83" t="s">
        <v>200</v>
      </c>
      <c r="B4" s="84">
        <v>44227</v>
      </c>
      <c r="C4" s="85">
        <v>2000000</v>
      </c>
      <c r="D4" s="86"/>
      <c r="E4" s="87">
        <v>5</v>
      </c>
      <c r="F4" s="59">
        <v>500000</v>
      </c>
      <c r="G4" s="88">
        <v>1</v>
      </c>
      <c r="H4" s="89">
        <v>5.0000000000000001E-3</v>
      </c>
      <c r="I4" s="89">
        <v>0.1</v>
      </c>
      <c r="J4" s="89">
        <v>0.08</v>
      </c>
      <c r="K4" s="89">
        <v>1.2E-2</v>
      </c>
      <c r="L4" s="89">
        <v>7.0000000000000007E-2</v>
      </c>
      <c r="M4" s="90">
        <f>10000/12</f>
        <v>833.33333333333337</v>
      </c>
      <c r="N4" s="88">
        <f>800*E4</f>
        <v>4000</v>
      </c>
      <c r="O4" s="88">
        <f>C4*0.02/12</f>
        <v>3333.3333333333335</v>
      </c>
      <c r="P4" s="88">
        <f>0.02*F4</f>
        <v>10000</v>
      </c>
      <c r="Q4" s="91">
        <v>1000</v>
      </c>
      <c r="R4" s="86"/>
      <c r="S4" s="92"/>
      <c r="BF4" s="93"/>
    </row>
    <row r="5" spans="1:58">
      <c r="A5" s="83" t="s">
        <v>201</v>
      </c>
      <c r="B5" s="84">
        <v>44227</v>
      </c>
      <c r="C5" s="85">
        <v>4000000</v>
      </c>
      <c r="D5" s="86"/>
      <c r="E5" s="87">
        <v>10</v>
      </c>
      <c r="F5" s="59">
        <v>900000</v>
      </c>
      <c r="G5" s="88">
        <v>2</v>
      </c>
      <c r="H5" s="89">
        <v>0.01</v>
      </c>
      <c r="I5" s="89">
        <v>0.12</v>
      </c>
      <c r="J5" s="89">
        <v>0.1</v>
      </c>
      <c r="K5" s="89">
        <v>1.6E-2</v>
      </c>
      <c r="L5" s="89">
        <v>0.09</v>
      </c>
      <c r="M5" s="90">
        <f>20000/12</f>
        <v>1666.6666666666667</v>
      </c>
      <c r="N5" s="88">
        <f t="shared" ref="N5:N6" si="0">800*E5</f>
        <v>8000</v>
      </c>
      <c r="O5" s="88">
        <f t="shared" ref="O5:O6" si="1">C5*0.02/12</f>
        <v>6666.666666666667</v>
      </c>
      <c r="P5" s="88">
        <f t="shared" ref="P5:P6" si="2">0.02*F5</f>
        <v>18000</v>
      </c>
      <c r="Q5" s="91">
        <v>1500</v>
      </c>
      <c r="R5" s="86"/>
      <c r="S5" s="92"/>
      <c r="BF5" s="93"/>
    </row>
    <row r="6" spans="1:58" ht="14" thickBot="1">
      <c r="A6" s="83" t="s">
        <v>202</v>
      </c>
      <c r="B6" s="122">
        <v>44227</v>
      </c>
      <c r="C6" s="95">
        <v>8000000</v>
      </c>
      <c r="E6" s="96">
        <v>20</v>
      </c>
      <c r="F6" s="97">
        <v>1700000</v>
      </c>
      <c r="G6" s="98">
        <v>4</v>
      </c>
      <c r="H6" s="99">
        <v>0.125</v>
      </c>
      <c r="I6" s="99">
        <v>0.14000000000000001</v>
      </c>
      <c r="J6" s="99">
        <v>0.12</v>
      </c>
      <c r="K6" s="99">
        <v>1.7999999999999999E-2</v>
      </c>
      <c r="L6" s="99">
        <v>0.11</v>
      </c>
      <c r="M6" s="100">
        <f>40000/12</f>
        <v>3333.3333333333335</v>
      </c>
      <c r="N6" s="98">
        <f t="shared" si="0"/>
        <v>16000</v>
      </c>
      <c r="O6" s="98">
        <f t="shared" si="1"/>
        <v>13333.333333333334</v>
      </c>
      <c r="P6" s="98">
        <f t="shared" si="2"/>
        <v>34000</v>
      </c>
      <c r="Q6" s="101">
        <v>2000</v>
      </c>
      <c r="S6" s="94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3"/>
    </row>
  </sheetData>
  <mergeCells count="3">
    <mergeCell ref="B2:C2"/>
    <mergeCell ref="E2:Q2"/>
    <mergeCell ref="S2:BF2"/>
  </mergeCells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253CE-A556-1F48-8567-96C562CBF05F}">
  <sheetPr>
    <tabColor rgb="FF92D050"/>
  </sheetPr>
  <dimension ref="A1:IQ116"/>
  <sheetViews>
    <sheetView showOutlineSymbols="0" view="pageLayout" zoomScale="70" zoomScaleNormal="90" zoomScalePageLayoutView="70" workbookViewId="0">
      <selection activeCell="B1" sqref="B1"/>
    </sheetView>
  </sheetViews>
  <sheetFormatPr baseColWidth="10" defaultColWidth="6.7109375" defaultRowHeight="13" outlineLevelRow="5"/>
  <cols>
    <col min="1" max="1" width="6.28515625" style="1" customWidth="1"/>
    <col min="2" max="2" width="25.28515625" style="3" customWidth="1"/>
    <col min="3" max="7" width="12.7109375" style="3" customWidth="1"/>
    <col min="8" max="9" width="12.7109375" style="4" customWidth="1"/>
    <col min="10" max="14" width="12.7109375" style="3" customWidth="1"/>
    <col min="15" max="15" width="10.140625" style="3" customWidth="1"/>
    <col min="16" max="16" width="11.140625" style="3" customWidth="1"/>
    <col min="17" max="17" width="14.42578125" style="4" customWidth="1"/>
    <col min="18" max="18" width="12.42578125" style="5" customWidth="1"/>
    <col min="19" max="19" width="10.140625" style="6" customWidth="1"/>
    <col min="20" max="20" width="11.85546875" style="3" customWidth="1"/>
    <col min="21" max="21" width="10.7109375" style="3" customWidth="1"/>
    <col min="22" max="23" width="1.42578125" style="3" customWidth="1"/>
    <col min="24" max="24" width="11.7109375" style="3" customWidth="1"/>
    <col min="25" max="25" width="12.7109375" style="3" customWidth="1"/>
    <col min="26" max="26" width="6.7109375" style="3"/>
    <col min="27" max="28" width="1.42578125" style="3" customWidth="1"/>
    <col min="29" max="251" width="6.7109375" style="3"/>
    <col min="252" max="16384" width="6.7109375" style="74"/>
  </cols>
  <sheetData>
    <row r="1" spans="1:21" s="3" customFormat="1">
      <c r="A1" s="1" t="s">
        <v>0</v>
      </c>
      <c r="B1" s="2" t="s">
        <v>197</v>
      </c>
      <c r="H1" s="4"/>
      <c r="I1" s="4"/>
      <c r="Q1" s="4"/>
      <c r="R1" s="5"/>
      <c r="S1" s="6"/>
    </row>
    <row r="2" spans="1:21" s="3" customFormat="1" ht="14" thickBot="1">
      <c r="A2" s="7" t="s">
        <v>0</v>
      </c>
      <c r="B2" s="8" t="s">
        <v>189</v>
      </c>
      <c r="H2" s="4"/>
      <c r="I2" s="4"/>
      <c r="Q2" s="4"/>
      <c r="R2" s="5"/>
      <c r="S2" s="6"/>
    </row>
    <row r="3" spans="1:21" s="3" customFormat="1" ht="14" thickBot="1">
      <c r="A3" s="1"/>
      <c r="H3" s="4"/>
      <c r="I3" s="4"/>
      <c r="Q3" s="4"/>
      <c r="R3" s="5"/>
      <c r="S3" s="6"/>
    </row>
    <row r="4" spans="1:21" s="3" customFormat="1">
      <c r="A4" s="9"/>
      <c r="B4" s="10"/>
      <c r="C4" s="10"/>
      <c r="D4" s="10"/>
      <c r="E4" s="10"/>
      <c r="F4" s="10"/>
      <c r="G4" s="10"/>
      <c r="H4" s="11"/>
      <c r="I4" s="11"/>
      <c r="J4" s="10"/>
      <c r="K4" s="10"/>
      <c r="L4" s="10"/>
      <c r="M4" s="10"/>
      <c r="N4" s="10"/>
      <c r="O4" s="144"/>
      <c r="P4" s="144"/>
      <c r="Q4" s="11"/>
      <c r="R4" s="12"/>
      <c r="S4" s="13"/>
      <c r="T4" s="10"/>
      <c r="U4" s="10"/>
    </row>
    <row r="5" spans="1:21" s="3" customFormat="1">
      <c r="A5" s="14"/>
      <c r="B5" s="15"/>
      <c r="C5" s="16" t="str">
        <f>IF(C6&lt;=Inputs!$A$2,"ACTUALS","FORECAST")</f>
        <v>FORECAST</v>
      </c>
      <c r="D5" s="16" t="str">
        <f>IF(D6&lt;=Inputs!$A$2,"ACTUALS","FORECAST")</f>
        <v>FORECAST</v>
      </c>
      <c r="E5" s="16" t="str">
        <f>IF(E6&lt;=Inputs!$A$2,"ACTUALS","FORECAST")</f>
        <v>FORECAST</v>
      </c>
      <c r="F5" s="16" t="str">
        <f>IF(F6&lt;=Inputs!$A$2,"ACTUALS","FORECAST")</f>
        <v>FORECAST</v>
      </c>
      <c r="G5" s="16" t="str">
        <f>IF(G6&lt;=Inputs!$A$2,"ACTUALS","FORECAST")</f>
        <v>FORECAST</v>
      </c>
      <c r="H5" s="16" t="str">
        <f>IF(H6&lt;=Inputs!$A$2,"ACTUALS","FORECAST")</f>
        <v>FORECAST</v>
      </c>
      <c r="I5" s="16" t="str">
        <f>IF(I6&lt;=Inputs!$A$2,"ACTUALS","FORECAST")</f>
        <v>FORECAST</v>
      </c>
      <c r="J5" s="16" t="str">
        <f>IF(J6&lt;=Inputs!$A$2,"ACTUALS","FORECAST")</f>
        <v>FORECAST</v>
      </c>
      <c r="K5" s="16" t="str">
        <f>IF(K6&lt;=Inputs!$A$2,"ACTUALS","FORECAST")</f>
        <v>FORECAST</v>
      </c>
      <c r="L5" s="16" t="str">
        <f>IF(L6&lt;=Inputs!$A$2,"ACTUALS","FORECAST")</f>
        <v>FORECAST</v>
      </c>
      <c r="M5" s="16" t="str">
        <f>IF(M6&lt;=Inputs!$A$2,"ACTUALS","FORECAST")</f>
        <v>FORECAST</v>
      </c>
      <c r="N5" s="16" t="str">
        <f>IF(N6&lt;=Inputs!$A$2,"ACTUALS","FORECAST")</f>
        <v>FORECAST</v>
      </c>
      <c r="O5" s="145">
        <v>2022</v>
      </c>
      <c r="P5" s="145">
        <v>2022</v>
      </c>
      <c r="Q5" s="105" t="s">
        <v>190</v>
      </c>
      <c r="R5" s="105"/>
      <c r="S5" s="17" t="s">
        <v>1</v>
      </c>
      <c r="T5" s="106" t="s">
        <v>2</v>
      </c>
      <c r="U5" s="106"/>
    </row>
    <row r="6" spans="1:21" s="3" customFormat="1">
      <c r="A6" s="18" t="s">
        <v>0</v>
      </c>
      <c r="B6" s="19" t="s">
        <v>3</v>
      </c>
      <c r="C6" s="20">
        <v>44592</v>
      </c>
      <c r="D6" s="20">
        <v>44620</v>
      </c>
      <c r="E6" s="20">
        <v>44651</v>
      </c>
      <c r="F6" s="20">
        <v>44681</v>
      </c>
      <c r="G6" s="20">
        <v>44712</v>
      </c>
      <c r="H6" s="20">
        <v>44742</v>
      </c>
      <c r="I6" s="20">
        <v>44773</v>
      </c>
      <c r="J6" s="20">
        <v>44804</v>
      </c>
      <c r="K6" s="20">
        <v>44834</v>
      </c>
      <c r="L6" s="20">
        <v>44865</v>
      </c>
      <c r="M6" s="20">
        <v>44895</v>
      </c>
      <c r="N6" s="20">
        <v>44926</v>
      </c>
      <c r="O6" s="146" t="s">
        <v>4</v>
      </c>
      <c r="P6" s="146" t="s">
        <v>5</v>
      </c>
      <c r="Q6" s="21" t="s">
        <v>6</v>
      </c>
      <c r="R6" s="22" t="s">
        <v>7</v>
      </c>
      <c r="S6" s="23">
        <v>2021</v>
      </c>
      <c r="T6" s="104" t="s">
        <v>6</v>
      </c>
      <c r="U6" s="25" t="s">
        <v>7</v>
      </c>
    </row>
    <row r="7" spans="1:21" s="3" customFormat="1" outlineLevel="4">
      <c r="A7" s="26"/>
      <c r="B7" s="27" t="s">
        <v>8</v>
      </c>
      <c r="C7" s="27"/>
      <c r="H7" s="4"/>
      <c r="I7" s="4"/>
      <c r="O7" s="147"/>
      <c r="P7" s="147"/>
      <c r="Q7" s="4"/>
      <c r="R7" s="5"/>
    </row>
    <row r="8" spans="1:21" s="3" customFormat="1" outlineLevel="4">
      <c r="A8" s="26"/>
      <c r="B8" s="28" t="s">
        <v>9</v>
      </c>
      <c r="C8" s="113">
        <f>'Business Unit 1'!C8+'Business Unit 2'!C8+'Business Unit 3'!C8</f>
        <v>0</v>
      </c>
      <c r="D8" s="113">
        <f>'Business Unit 1'!D8+'Business Unit 2'!D8+'Business Unit 3'!D8</f>
        <v>0</v>
      </c>
      <c r="E8" s="113">
        <f>'Business Unit 1'!E8+'Business Unit 2'!E8+'Business Unit 3'!E8</f>
        <v>0</v>
      </c>
      <c r="F8" s="113">
        <f>'Business Unit 1'!F8+'Business Unit 2'!F8+'Business Unit 3'!F8</f>
        <v>0</v>
      </c>
      <c r="G8" s="113">
        <f>'Business Unit 1'!G8+'Business Unit 2'!G8+'Business Unit 3'!G8</f>
        <v>0</v>
      </c>
      <c r="H8" s="113">
        <f>'Business Unit 1'!H8+'Business Unit 2'!H8+'Business Unit 3'!H8</f>
        <v>0</v>
      </c>
      <c r="I8" s="113">
        <f>'Business Unit 1'!I8+'Business Unit 2'!I8+'Business Unit 3'!I8</f>
        <v>0</v>
      </c>
      <c r="J8" s="113">
        <f>'Business Unit 1'!J8+'Business Unit 2'!J8+'Business Unit 3'!J8</f>
        <v>0</v>
      </c>
      <c r="K8" s="113">
        <f>'Business Unit 1'!K8+'Business Unit 2'!K8+'Business Unit 3'!K8</f>
        <v>0</v>
      </c>
      <c r="L8" s="113">
        <f>'Business Unit 1'!L8+'Business Unit 2'!L8+'Business Unit 3'!L8</f>
        <v>0</v>
      </c>
      <c r="M8" s="113">
        <f>'Business Unit 1'!M8+'Business Unit 2'!M8+'Business Unit 3'!M8</f>
        <v>0</v>
      </c>
      <c r="N8" s="113">
        <f>'Business Unit 1'!N8+'Business Unit 2'!N8+'Business Unit 3'!N8</f>
        <v>0</v>
      </c>
      <c r="O8" s="148">
        <f t="shared" ref="O8:O13" si="0">SUM(C8:N8)</f>
        <v>0</v>
      </c>
      <c r="P8" s="148">
        <f t="shared" ref="P8:P13" si="1">SUM(C8:N8)</f>
        <v>0</v>
      </c>
      <c r="Q8" s="115"/>
      <c r="R8" s="5"/>
      <c r="S8" s="30"/>
      <c r="T8" s="30"/>
    </row>
    <row r="9" spans="1:21" s="3" customFormat="1" outlineLevel="4">
      <c r="A9" s="26"/>
      <c r="B9" s="28" t="s">
        <v>10</v>
      </c>
      <c r="C9" s="113">
        <f>'Business Unit 1'!C9+'Business Unit 2'!C9+'Business Unit 3'!C9</f>
        <v>0</v>
      </c>
      <c r="D9" s="113">
        <f>'Business Unit 1'!D9+'Business Unit 2'!D9+'Business Unit 3'!D9</f>
        <v>0</v>
      </c>
      <c r="E9" s="113">
        <f>'Business Unit 1'!E9+'Business Unit 2'!E9+'Business Unit 3'!E9</f>
        <v>0</v>
      </c>
      <c r="F9" s="113">
        <f>'Business Unit 1'!F9+'Business Unit 2'!F9+'Business Unit 3'!F9</f>
        <v>0</v>
      </c>
      <c r="G9" s="113">
        <f>'Business Unit 1'!G9+'Business Unit 2'!G9+'Business Unit 3'!G9</f>
        <v>0</v>
      </c>
      <c r="H9" s="113">
        <f>'Business Unit 1'!H9+'Business Unit 2'!H9+'Business Unit 3'!H9</f>
        <v>0</v>
      </c>
      <c r="I9" s="113">
        <f>'Business Unit 1'!I9+'Business Unit 2'!I9+'Business Unit 3'!I9</f>
        <v>0</v>
      </c>
      <c r="J9" s="113">
        <f>'Business Unit 1'!J9+'Business Unit 2'!J9+'Business Unit 3'!J9</f>
        <v>0</v>
      </c>
      <c r="K9" s="113">
        <f>'Business Unit 1'!K9+'Business Unit 2'!K9+'Business Unit 3'!K9</f>
        <v>0</v>
      </c>
      <c r="L9" s="113">
        <f>'Business Unit 1'!L9+'Business Unit 2'!L9+'Business Unit 3'!L9</f>
        <v>0</v>
      </c>
      <c r="M9" s="113">
        <f>'Business Unit 1'!M9+'Business Unit 2'!M9+'Business Unit 3'!M9</f>
        <v>0</v>
      </c>
      <c r="N9" s="113">
        <f>'Business Unit 1'!N9+'Business Unit 2'!N9+'Business Unit 3'!N9</f>
        <v>0</v>
      </c>
      <c r="O9" s="148">
        <f t="shared" si="0"/>
        <v>0</v>
      </c>
      <c r="P9" s="148">
        <f t="shared" si="1"/>
        <v>0</v>
      </c>
      <c r="Q9" s="115"/>
      <c r="R9" s="5"/>
      <c r="S9" s="30"/>
      <c r="T9" s="30"/>
    </row>
    <row r="10" spans="1:21" s="3" customFormat="1" outlineLevel="4">
      <c r="A10" s="26"/>
      <c r="B10" s="28" t="s">
        <v>11</v>
      </c>
      <c r="C10" s="113">
        <f>'Business Unit 1'!C10+'Business Unit 2'!C10+'Business Unit 3'!C10</f>
        <v>0</v>
      </c>
      <c r="D10" s="113">
        <f>'Business Unit 1'!D10+'Business Unit 2'!D10+'Business Unit 3'!D10</f>
        <v>0</v>
      </c>
      <c r="E10" s="113">
        <f>'Business Unit 1'!E10+'Business Unit 2'!E10+'Business Unit 3'!E10</f>
        <v>0</v>
      </c>
      <c r="F10" s="113">
        <f>'Business Unit 1'!F10+'Business Unit 2'!F10+'Business Unit 3'!F10</f>
        <v>0</v>
      </c>
      <c r="G10" s="113">
        <f>'Business Unit 1'!G10+'Business Unit 2'!G10+'Business Unit 3'!G10</f>
        <v>0</v>
      </c>
      <c r="H10" s="113">
        <f>'Business Unit 1'!H10+'Business Unit 2'!H10+'Business Unit 3'!H10</f>
        <v>0</v>
      </c>
      <c r="I10" s="113">
        <f>'Business Unit 1'!I10+'Business Unit 2'!I10+'Business Unit 3'!I10</f>
        <v>0</v>
      </c>
      <c r="J10" s="113">
        <f>'Business Unit 1'!J10+'Business Unit 2'!J10+'Business Unit 3'!J10</f>
        <v>0</v>
      </c>
      <c r="K10" s="113">
        <f>'Business Unit 1'!K10+'Business Unit 2'!K10+'Business Unit 3'!K10</f>
        <v>0</v>
      </c>
      <c r="L10" s="113">
        <f>'Business Unit 1'!L10+'Business Unit 2'!L10+'Business Unit 3'!L10</f>
        <v>0</v>
      </c>
      <c r="M10" s="113">
        <f>'Business Unit 1'!M10+'Business Unit 2'!M10+'Business Unit 3'!M10</f>
        <v>0</v>
      </c>
      <c r="N10" s="113">
        <f>'Business Unit 1'!N10+'Business Unit 2'!N10+'Business Unit 3'!N10</f>
        <v>0</v>
      </c>
      <c r="O10" s="148">
        <f t="shared" si="0"/>
        <v>0</v>
      </c>
      <c r="P10" s="148">
        <f t="shared" si="1"/>
        <v>0</v>
      </c>
      <c r="Q10" s="115"/>
      <c r="R10" s="5"/>
      <c r="S10" s="30"/>
      <c r="T10" s="30"/>
    </row>
    <row r="11" spans="1:21" s="3" customFormat="1" outlineLevel="4">
      <c r="A11" s="26"/>
      <c r="B11" s="28" t="s">
        <v>12</v>
      </c>
      <c r="C11" s="113">
        <f>'Business Unit 1'!C11+'Business Unit 2'!C11+'Business Unit 3'!C11</f>
        <v>0</v>
      </c>
      <c r="D11" s="113">
        <f>'Business Unit 1'!D11+'Business Unit 2'!D11+'Business Unit 3'!D11</f>
        <v>0</v>
      </c>
      <c r="E11" s="113">
        <f>'Business Unit 1'!E11+'Business Unit 2'!E11+'Business Unit 3'!E11</f>
        <v>0</v>
      </c>
      <c r="F11" s="113">
        <f>'Business Unit 1'!F11+'Business Unit 2'!F11+'Business Unit 3'!F11</f>
        <v>0</v>
      </c>
      <c r="G11" s="113">
        <f>'Business Unit 1'!G11+'Business Unit 2'!G11+'Business Unit 3'!G11</f>
        <v>0</v>
      </c>
      <c r="H11" s="113">
        <f>'Business Unit 1'!H11+'Business Unit 2'!H11+'Business Unit 3'!H11</f>
        <v>0</v>
      </c>
      <c r="I11" s="113">
        <f>'Business Unit 1'!I11+'Business Unit 2'!I11+'Business Unit 3'!I11</f>
        <v>0</v>
      </c>
      <c r="J11" s="113">
        <f>'Business Unit 1'!J11+'Business Unit 2'!J11+'Business Unit 3'!J11</f>
        <v>0</v>
      </c>
      <c r="K11" s="113">
        <f>'Business Unit 1'!K11+'Business Unit 2'!K11+'Business Unit 3'!K11</f>
        <v>0</v>
      </c>
      <c r="L11" s="113">
        <f>'Business Unit 1'!L11+'Business Unit 2'!L11+'Business Unit 3'!L11</f>
        <v>0</v>
      </c>
      <c r="M11" s="113">
        <f>'Business Unit 1'!M11+'Business Unit 2'!M11+'Business Unit 3'!M11</f>
        <v>0</v>
      </c>
      <c r="N11" s="113">
        <f>'Business Unit 1'!N11+'Business Unit 2'!N11+'Business Unit 3'!N11</f>
        <v>0</v>
      </c>
      <c r="O11" s="148">
        <f t="shared" si="0"/>
        <v>0</v>
      </c>
      <c r="P11" s="148">
        <f t="shared" si="1"/>
        <v>0</v>
      </c>
      <c r="Q11" s="115"/>
      <c r="R11" s="5"/>
      <c r="S11" s="30"/>
      <c r="T11" s="30"/>
    </row>
    <row r="12" spans="1:21" s="3" customFormat="1" outlineLevel="4">
      <c r="A12" s="26"/>
      <c r="B12" s="28" t="s">
        <v>13</v>
      </c>
      <c r="C12" s="113">
        <f>'Business Unit 1'!C12+'Business Unit 2'!C12+'Business Unit 3'!C12</f>
        <v>1166666.6666666665</v>
      </c>
      <c r="D12" s="113">
        <f>'Business Unit 1'!D12+'Business Unit 2'!D12+'Business Unit 3'!D12</f>
        <v>1166666.6666666665</v>
      </c>
      <c r="E12" s="113">
        <f>'Business Unit 1'!E12+'Business Unit 2'!E12+'Business Unit 3'!E12</f>
        <v>1166666.6666666667</v>
      </c>
      <c r="F12" s="113">
        <f>'Business Unit 1'!F12+'Business Unit 2'!F12+'Business Unit 3'!F12</f>
        <v>1166666.6666666665</v>
      </c>
      <c r="G12" s="113">
        <f>'Business Unit 1'!G12+'Business Unit 2'!G12+'Business Unit 3'!G12</f>
        <v>1166666.6666666667</v>
      </c>
      <c r="H12" s="113">
        <f>'Business Unit 1'!H12+'Business Unit 2'!H12+'Business Unit 3'!H12</f>
        <v>1166666.6666666667</v>
      </c>
      <c r="I12" s="113">
        <f>'Business Unit 1'!I12+'Business Unit 2'!I12+'Business Unit 3'!I12</f>
        <v>1166666.6666666665</v>
      </c>
      <c r="J12" s="113">
        <f>'Business Unit 1'!J12+'Business Unit 2'!J12+'Business Unit 3'!J12</f>
        <v>1166666.6666666665</v>
      </c>
      <c r="K12" s="113">
        <f>'Business Unit 1'!K12+'Business Unit 2'!K12+'Business Unit 3'!K12</f>
        <v>1166666.6666666665</v>
      </c>
      <c r="L12" s="113">
        <f>'Business Unit 1'!L12+'Business Unit 2'!L12+'Business Unit 3'!L12</f>
        <v>1166666.6666666665</v>
      </c>
      <c r="M12" s="113">
        <f>'Business Unit 1'!M12+'Business Unit 2'!M12+'Business Unit 3'!M12</f>
        <v>1166666.6666666665</v>
      </c>
      <c r="N12" s="113">
        <f>'Business Unit 1'!N12+'Business Unit 2'!N12+'Business Unit 3'!N12</f>
        <v>1166666.6666666656</v>
      </c>
      <c r="O12" s="148">
        <f t="shared" si="0"/>
        <v>13999999.999999996</v>
      </c>
      <c r="P12" s="148">
        <f t="shared" si="1"/>
        <v>13999999.999999996</v>
      </c>
      <c r="Q12" s="115"/>
      <c r="R12" s="5"/>
      <c r="S12" s="32"/>
      <c r="T12" s="32"/>
    </row>
    <row r="13" spans="1:21" s="3" customFormat="1" outlineLevel="4">
      <c r="A13" s="26"/>
      <c r="B13" s="28" t="s">
        <v>14</v>
      </c>
      <c r="C13" s="113">
        <f>'Business Unit 1'!C13+'Business Unit 2'!C13+'Business Unit 3'!C13</f>
        <v>0</v>
      </c>
      <c r="D13" s="113">
        <f>'Business Unit 1'!D13+'Business Unit 2'!D13+'Business Unit 3'!D13</f>
        <v>0</v>
      </c>
      <c r="E13" s="113">
        <f>'Business Unit 1'!E13+'Business Unit 2'!E13+'Business Unit 3'!E13</f>
        <v>0</v>
      </c>
      <c r="F13" s="113">
        <f>'Business Unit 1'!F13+'Business Unit 2'!F13+'Business Unit 3'!F13</f>
        <v>0</v>
      </c>
      <c r="G13" s="113">
        <f>'Business Unit 1'!G13+'Business Unit 2'!G13+'Business Unit 3'!G13</f>
        <v>0</v>
      </c>
      <c r="H13" s="113">
        <f>'Business Unit 1'!H13+'Business Unit 2'!H13+'Business Unit 3'!H13</f>
        <v>0</v>
      </c>
      <c r="I13" s="113">
        <f>'Business Unit 1'!I13+'Business Unit 2'!I13+'Business Unit 3'!I13</f>
        <v>0</v>
      </c>
      <c r="J13" s="113">
        <f>'Business Unit 1'!J13+'Business Unit 2'!J13+'Business Unit 3'!J13</f>
        <v>0</v>
      </c>
      <c r="K13" s="113">
        <f>'Business Unit 1'!K13+'Business Unit 2'!K13+'Business Unit 3'!K13</f>
        <v>0</v>
      </c>
      <c r="L13" s="113">
        <f>'Business Unit 1'!L13+'Business Unit 2'!L13+'Business Unit 3'!L13</f>
        <v>0</v>
      </c>
      <c r="M13" s="113">
        <f>'Business Unit 1'!M13+'Business Unit 2'!M13+'Business Unit 3'!M13</f>
        <v>0</v>
      </c>
      <c r="N13" s="113">
        <f>'Business Unit 1'!N13+'Business Unit 2'!N13+'Business Unit 3'!N13</f>
        <v>0</v>
      </c>
      <c r="O13" s="148">
        <f t="shared" si="0"/>
        <v>0</v>
      </c>
      <c r="P13" s="148">
        <f t="shared" si="1"/>
        <v>0</v>
      </c>
      <c r="Q13" s="115"/>
      <c r="R13" s="5"/>
      <c r="S13" s="32"/>
      <c r="T13" s="32"/>
    </row>
    <row r="14" spans="1:21" s="3" customFormat="1" outlineLevel="4">
      <c r="A14" s="26"/>
      <c r="B14" s="33" t="s">
        <v>15</v>
      </c>
      <c r="C14" s="116">
        <f t="shared" ref="C14:N14" si="2">SUM(C7:C13)</f>
        <v>1166666.6666666665</v>
      </c>
      <c r="D14" s="116">
        <f t="shared" si="2"/>
        <v>1166666.6666666665</v>
      </c>
      <c r="E14" s="116">
        <f t="shared" si="2"/>
        <v>1166666.6666666667</v>
      </c>
      <c r="F14" s="116">
        <f t="shared" si="2"/>
        <v>1166666.6666666665</v>
      </c>
      <c r="G14" s="116">
        <f t="shared" si="2"/>
        <v>1166666.6666666667</v>
      </c>
      <c r="H14" s="117">
        <f t="shared" si="2"/>
        <v>1166666.6666666667</v>
      </c>
      <c r="I14" s="117">
        <f t="shared" si="2"/>
        <v>1166666.6666666665</v>
      </c>
      <c r="J14" s="116">
        <f t="shared" si="2"/>
        <v>1166666.6666666665</v>
      </c>
      <c r="K14" s="116">
        <f t="shared" si="2"/>
        <v>1166666.6666666665</v>
      </c>
      <c r="L14" s="116">
        <f t="shared" si="2"/>
        <v>1166666.6666666665</v>
      </c>
      <c r="M14" s="116">
        <f t="shared" si="2"/>
        <v>1166666.6666666665</v>
      </c>
      <c r="N14" s="116">
        <f t="shared" si="2"/>
        <v>1166666.6666666656</v>
      </c>
      <c r="O14" s="149">
        <f>SUM(O7:O13)</f>
        <v>13999999.999999996</v>
      </c>
      <c r="P14" s="149">
        <f>SUM(P7:P13)</f>
        <v>13999999.999999996</v>
      </c>
      <c r="Q14" s="118"/>
      <c r="R14" s="34"/>
      <c r="S14" s="35"/>
      <c r="T14" s="35"/>
    </row>
    <row r="15" spans="1:21" s="3" customFormat="1" outlineLevel="5">
      <c r="A15" s="26"/>
      <c r="B15" s="27" t="s">
        <v>16</v>
      </c>
      <c r="C15" s="113"/>
      <c r="D15" s="113"/>
      <c r="E15" s="113"/>
      <c r="F15" s="113"/>
      <c r="G15" s="113"/>
      <c r="H15" s="119"/>
      <c r="I15" s="119"/>
      <c r="J15" s="113"/>
      <c r="K15" s="113"/>
      <c r="L15" s="113"/>
      <c r="M15" s="113"/>
      <c r="N15" s="113"/>
      <c r="O15" s="150"/>
      <c r="P15" s="150"/>
      <c r="Q15" s="119"/>
      <c r="R15" s="36"/>
      <c r="S15" s="37"/>
      <c r="T15" s="37"/>
    </row>
    <row r="16" spans="1:21" s="3" customFormat="1" outlineLevel="5">
      <c r="A16" s="26"/>
      <c r="B16" s="28" t="s">
        <v>9</v>
      </c>
      <c r="C16" s="113">
        <f>'Business Unit 1'!C16+'Business Unit 2'!C16+'Business Unit 3'!C16</f>
        <v>0</v>
      </c>
      <c r="D16" s="113">
        <f>'Business Unit 1'!D16+'Business Unit 2'!D16+'Business Unit 3'!D16</f>
        <v>0</v>
      </c>
      <c r="E16" s="113">
        <f>'Business Unit 1'!E16+'Business Unit 2'!E16+'Business Unit 3'!E16</f>
        <v>0</v>
      </c>
      <c r="F16" s="113">
        <f>'Business Unit 1'!F16+'Business Unit 2'!F16+'Business Unit 3'!F16</f>
        <v>0</v>
      </c>
      <c r="G16" s="113">
        <f>'Business Unit 1'!G16+'Business Unit 2'!G16+'Business Unit 3'!G16</f>
        <v>0</v>
      </c>
      <c r="H16" s="113">
        <f>'Business Unit 1'!H16+'Business Unit 2'!H16+'Business Unit 3'!H16</f>
        <v>0</v>
      </c>
      <c r="I16" s="113">
        <f>'Business Unit 1'!I16+'Business Unit 2'!I16+'Business Unit 3'!I16</f>
        <v>0</v>
      </c>
      <c r="J16" s="113">
        <f>'Business Unit 1'!J16+'Business Unit 2'!J16+'Business Unit 3'!J16</f>
        <v>0</v>
      </c>
      <c r="K16" s="113">
        <f>'Business Unit 1'!K16+'Business Unit 2'!K16+'Business Unit 3'!K16</f>
        <v>0</v>
      </c>
      <c r="L16" s="113">
        <f>'Business Unit 1'!L16+'Business Unit 2'!L16+'Business Unit 3'!L16</f>
        <v>0</v>
      </c>
      <c r="M16" s="113">
        <f>'Business Unit 1'!M16+'Business Unit 2'!M16+'Business Unit 3'!M16</f>
        <v>0</v>
      </c>
      <c r="N16" s="113">
        <f>'Business Unit 1'!N16+'Business Unit 2'!N16+'Business Unit 3'!N16</f>
        <v>0</v>
      </c>
      <c r="O16" s="150">
        <f>SUM($C16:$N16)</f>
        <v>0</v>
      </c>
      <c r="P16" s="150">
        <f>SUM($C16:$N16)</f>
        <v>0</v>
      </c>
      <c r="Q16" s="119"/>
      <c r="R16" s="36"/>
      <c r="S16" s="37"/>
      <c r="T16" s="37"/>
    </row>
    <row r="17" spans="1:25" s="3" customFormat="1" outlineLevel="5">
      <c r="A17" s="26"/>
      <c r="B17" s="28" t="s">
        <v>10</v>
      </c>
      <c r="C17" s="113">
        <f>'Business Unit 1'!C17+'Business Unit 2'!C17+'Business Unit 3'!C17</f>
        <v>0</v>
      </c>
      <c r="D17" s="113">
        <f>'Business Unit 1'!D17+'Business Unit 2'!D17+'Business Unit 3'!D17</f>
        <v>0</v>
      </c>
      <c r="E17" s="113">
        <f>'Business Unit 1'!E17+'Business Unit 2'!E17+'Business Unit 3'!E17</f>
        <v>0</v>
      </c>
      <c r="F17" s="113">
        <f>'Business Unit 1'!F17+'Business Unit 2'!F17+'Business Unit 3'!F17</f>
        <v>0</v>
      </c>
      <c r="G17" s="113">
        <f>'Business Unit 1'!G17+'Business Unit 2'!G17+'Business Unit 3'!G17</f>
        <v>0</v>
      </c>
      <c r="H17" s="113">
        <f>'Business Unit 1'!H17+'Business Unit 2'!H17+'Business Unit 3'!H17</f>
        <v>0</v>
      </c>
      <c r="I17" s="113">
        <f>'Business Unit 1'!I17+'Business Unit 2'!I17+'Business Unit 3'!I17</f>
        <v>0</v>
      </c>
      <c r="J17" s="113">
        <f>'Business Unit 1'!J17+'Business Unit 2'!J17+'Business Unit 3'!J17</f>
        <v>0</v>
      </c>
      <c r="K17" s="113">
        <f>'Business Unit 1'!K17+'Business Unit 2'!K17+'Business Unit 3'!K17</f>
        <v>0</v>
      </c>
      <c r="L17" s="113">
        <f>'Business Unit 1'!L17+'Business Unit 2'!L17+'Business Unit 3'!L17</f>
        <v>0</v>
      </c>
      <c r="M17" s="113">
        <f>'Business Unit 1'!M17+'Business Unit 2'!M17+'Business Unit 3'!M17</f>
        <v>0</v>
      </c>
      <c r="N17" s="113">
        <f>'Business Unit 1'!N17+'Business Unit 2'!N17+'Business Unit 3'!N17</f>
        <v>0</v>
      </c>
      <c r="O17" s="148">
        <f>SUM(C17:N17)</f>
        <v>0</v>
      </c>
      <c r="P17" s="150">
        <f>SUM($C17:$N17)</f>
        <v>0</v>
      </c>
      <c r="Q17" s="115"/>
      <c r="R17" s="5"/>
      <c r="S17" s="32"/>
      <c r="T17" s="32"/>
    </row>
    <row r="18" spans="1:25" s="3" customFormat="1" outlineLevel="5">
      <c r="A18" s="26"/>
      <c r="B18" s="33" t="s">
        <v>17</v>
      </c>
      <c r="C18" s="116">
        <f t="shared" ref="C18:N18" si="3">SUM(C15:C17)</f>
        <v>0</v>
      </c>
      <c r="D18" s="116">
        <f t="shared" si="3"/>
        <v>0</v>
      </c>
      <c r="E18" s="116">
        <f t="shared" si="3"/>
        <v>0</v>
      </c>
      <c r="F18" s="116">
        <f t="shared" si="3"/>
        <v>0</v>
      </c>
      <c r="G18" s="116">
        <f t="shared" si="3"/>
        <v>0</v>
      </c>
      <c r="H18" s="117">
        <f t="shared" si="3"/>
        <v>0</v>
      </c>
      <c r="I18" s="117">
        <f t="shared" si="3"/>
        <v>0</v>
      </c>
      <c r="J18" s="116">
        <f t="shared" si="3"/>
        <v>0</v>
      </c>
      <c r="K18" s="116">
        <f t="shared" si="3"/>
        <v>0</v>
      </c>
      <c r="L18" s="116">
        <f t="shared" si="3"/>
        <v>0</v>
      </c>
      <c r="M18" s="116">
        <f t="shared" si="3"/>
        <v>0</v>
      </c>
      <c r="N18" s="116">
        <f t="shared" si="3"/>
        <v>0</v>
      </c>
      <c r="O18" s="149">
        <f>SUM($O15:$O17)</f>
        <v>0</v>
      </c>
      <c r="P18" s="149">
        <f>SUM($O15:$O17)</f>
        <v>0</v>
      </c>
      <c r="Q18" s="118"/>
      <c r="R18" s="34"/>
      <c r="S18" s="35"/>
      <c r="T18" s="35"/>
    </row>
    <row r="19" spans="1:25" s="3" customFormat="1" outlineLevel="2">
      <c r="A19" s="26"/>
      <c r="B19" s="38" t="s">
        <v>18</v>
      </c>
      <c r="C19" s="120">
        <f t="shared" ref="C19:N19" si="4">C14-C18</f>
        <v>1166666.6666666665</v>
      </c>
      <c r="D19" s="120">
        <f t="shared" si="4"/>
        <v>1166666.6666666665</v>
      </c>
      <c r="E19" s="120">
        <f t="shared" si="4"/>
        <v>1166666.6666666667</v>
      </c>
      <c r="F19" s="120">
        <f t="shared" si="4"/>
        <v>1166666.6666666665</v>
      </c>
      <c r="G19" s="120">
        <f t="shared" si="4"/>
        <v>1166666.6666666667</v>
      </c>
      <c r="H19" s="120">
        <f t="shared" si="4"/>
        <v>1166666.6666666667</v>
      </c>
      <c r="I19" s="120">
        <f t="shared" si="4"/>
        <v>1166666.6666666665</v>
      </c>
      <c r="J19" s="120">
        <f t="shared" si="4"/>
        <v>1166666.6666666665</v>
      </c>
      <c r="K19" s="120">
        <f t="shared" si="4"/>
        <v>1166666.6666666665</v>
      </c>
      <c r="L19" s="120">
        <f t="shared" si="4"/>
        <v>1166666.6666666665</v>
      </c>
      <c r="M19" s="120">
        <f t="shared" si="4"/>
        <v>1166666.6666666665</v>
      </c>
      <c r="N19" s="120">
        <f t="shared" si="4"/>
        <v>1166666.6666666656</v>
      </c>
      <c r="O19" s="151">
        <f>$O14-$O18</f>
        <v>13999999.999999996</v>
      </c>
      <c r="P19" s="151">
        <f>$O14-$O18</f>
        <v>13999999.999999996</v>
      </c>
      <c r="Q19" s="121">
        <f>+O19-P19</f>
        <v>0</v>
      </c>
      <c r="R19" s="39">
        <f>IF(ISERROR(Q19/P19),0,(Q19/P19))</f>
        <v>0</v>
      </c>
      <c r="S19" s="40">
        <v>5006235</v>
      </c>
      <c r="T19" s="41">
        <f>O19-S19</f>
        <v>8993764.9999999963</v>
      </c>
      <c r="U19" s="42">
        <f>T19/S19</f>
        <v>1.7965127486024919</v>
      </c>
      <c r="Y19" s="43"/>
    </row>
    <row r="20" spans="1:25" s="3" customFormat="1">
      <c r="A20" s="26"/>
      <c r="B20" s="27" t="s">
        <v>19</v>
      </c>
      <c r="C20" s="113" t="s">
        <v>0</v>
      </c>
      <c r="D20" s="113"/>
      <c r="E20" s="113"/>
      <c r="F20" s="113"/>
      <c r="G20" s="113"/>
      <c r="H20" s="119"/>
      <c r="I20" s="119"/>
      <c r="J20" s="113"/>
      <c r="K20" s="113"/>
      <c r="L20" s="113"/>
      <c r="M20" s="113"/>
      <c r="N20" s="113"/>
      <c r="O20" s="150"/>
      <c r="P20" s="150"/>
      <c r="Q20" s="119"/>
      <c r="R20" s="36"/>
      <c r="S20" s="44"/>
      <c r="T20" s="29"/>
    </row>
    <row r="21" spans="1:25" s="3" customFormat="1">
      <c r="A21" s="26" t="s">
        <v>20</v>
      </c>
      <c r="B21" s="27" t="s">
        <v>21</v>
      </c>
      <c r="C21" s="113">
        <f>IFERROR('Business Unit 1'!C21+'Business Unit 2'!C21+'Business Unit 3'!C21,"-")</f>
        <v>258333.33333333331</v>
      </c>
      <c r="D21" s="113">
        <f>IFERROR('Business Unit 1'!D21+'Business Unit 2'!D21+'Business Unit 3'!D21,"-")</f>
        <v>259888.88888888891</v>
      </c>
      <c r="E21" s="113">
        <f>IFERROR('Business Unit 1'!E21+'Business Unit 2'!E21+'Business Unit 3'!E21,"-")</f>
        <v>261459.87557870371</v>
      </c>
      <c r="F21" s="113">
        <f>IFERROR('Business Unit 1'!F21+'Business Unit 2'!F21+'Business Unit 3'!F21,"-")</f>
        <v>263046.45357228979</v>
      </c>
      <c r="G21" s="113">
        <f>IFERROR('Business Unit 1'!G21+'Business Unit 2'!G21+'Business Unit 3'!G21,"-")</f>
        <v>264648.7847071453</v>
      </c>
      <c r="H21" s="113">
        <f>IFERROR('Business Unit 1'!H21+'Business Unit 2'!H21+'Business Unit 3'!H21,"-")</f>
        <v>266267.03250612947</v>
      </c>
      <c r="I21" s="113">
        <f>IFERROR('Business Unit 1'!I21+'Business Unit 2'!I21+'Business Unit 3'!I21,"-")</f>
        <v>267901.36219501775</v>
      </c>
      <c r="J21" s="113">
        <f>IFERROR('Business Unit 1'!J21+'Business Unit 2'!J21+'Business Unit 3'!J21,"-")</f>
        <v>269551.94072024018</v>
      </c>
      <c r="K21" s="113">
        <f>IFERROR('Business Unit 1'!K21+'Business Unit 2'!K21+'Business Unit 3'!K21,"-")</f>
        <v>271218.93676680466</v>
      </c>
      <c r="L21" s="113">
        <f>IFERROR('Business Unit 1'!L21+'Business Unit 2'!L21+'Business Unit 3'!L21,"-")</f>
        <v>272902.52077640669</v>
      </c>
      <c r="M21" s="113">
        <f>IFERROR('Business Unit 1'!M21+'Business Unit 2'!M21+'Business Unit 3'!M21,"-")</f>
        <v>274602.8649657279</v>
      </c>
      <c r="N21" s="113">
        <f>IFERROR('Business Unit 1'!N21+'Business Unit 2'!N21+'Business Unit 3'!N21,"-")</f>
        <v>276320.14334492508</v>
      </c>
      <c r="O21" s="148">
        <f>IF(SUM($C21:$N21)=0,"-",SUM($C21:$N21))</f>
        <v>3206142.1373556135</v>
      </c>
      <c r="P21" s="148">
        <f>IF(SUM($C21:$N21)=0,"-",SUM($C21:$N21))</f>
        <v>3206142.1373556135</v>
      </c>
      <c r="Q21" s="115" t="str">
        <f>IFERROR(IF(+O21-P21=0,"-",+O21-P21),"-")</f>
        <v>-</v>
      </c>
      <c r="R21" s="45">
        <f>IF(ISERROR(Q21/P21),0,(Q21/P21))</f>
        <v>0</v>
      </c>
      <c r="S21" s="46">
        <v>1966779</v>
      </c>
      <c r="T21" s="31">
        <f>IFERROR(IF(O21-S21=0,"-",O21-S21),"-")</f>
        <v>1239363.1373556135</v>
      </c>
      <c r="U21" s="47">
        <f>IF(ISERROR(T21/S21),0,(T21/S21))</f>
        <v>0.63014865287641042</v>
      </c>
    </row>
    <row r="22" spans="1:25" s="3" customFormat="1">
      <c r="A22" s="48"/>
      <c r="B22" s="27" t="s">
        <v>22</v>
      </c>
      <c r="C22" s="113">
        <f>IFERROR('Business Unit 1'!C22+'Business Unit 2'!C22+'Business Unit 3'!C22,"-")</f>
        <v>33000</v>
      </c>
      <c r="D22" s="113">
        <f>IFERROR('Business Unit 1'!D22+'Business Unit 2'!D22+'Business Unit 3'!D22,"-")</f>
        <v>33215.833333333336</v>
      </c>
      <c r="E22" s="113">
        <f>IFERROR('Business Unit 1'!E22+'Business Unit 2'!E22+'Business Unit 3'!E22,"-")</f>
        <v>33433.825694444444</v>
      </c>
      <c r="F22" s="113">
        <f>IFERROR('Business Unit 1'!F22+'Business Unit 2'!F22+'Business Unit 3'!F22,"-")</f>
        <v>33653.999506076398</v>
      </c>
      <c r="G22" s="113">
        <f>IFERROR('Business Unit 1'!G22+'Business Unit 2'!G22+'Business Unit 3'!G22,"-")</f>
        <v>33876.377424489547</v>
      </c>
      <c r="H22" s="113">
        <f>IFERROR('Business Unit 1'!H22+'Business Unit 2'!H22+'Business Unit 3'!H22,"-")</f>
        <v>34100.982341894007</v>
      </c>
      <c r="I22" s="113">
        <f>IFERROR('Business Unit 1'!I22+'Business Unit 2'!I22+'Business Unit 3'!I22,"-")</f>
        <v>34327.837388907392</v>
      </c>
      <c r="J22" s="113">
        <f>IFERROR('Business Unit 1'!J22+'Business Unit 2'!J22+'Business Unit 3'!J22,"-")</f>
        <v>34556.965937038214</v>
      </c>
      <c r="K22" s="113">
        <f>IFERROR('Business Unit 1'!K22+'Business Unit 2'!K22+'Business Unit 3'!K22,"-")</f>
        <v>34788.391601195071</v>
      </c>
      <c r="L22" s="113">
        <f>IFERROR('Business Unit 1'!L22+'Business Unit 2'!L22+'Business Unit 3'!L22,"-")</f>
        <v>35022.13824222207</v>
      </c>
      <c r="M22" s="113">
        <f>IFERROR('Business Unit 1'!M22+'Business Unit 2'!M22+'Business Unit 3'!M22,"-")</f>
        <v>35258.22996946059</v>
      </c>
      <c r="N22" s="113">
        <f>IFERROR('Business Unit 1'!N22+'Business Unit 2'!N22+'Business Unit 3'!N22,"-")</f>
        <v>35496.691143337754</v>
      </c>
      <c r="O22" s="148">
        <f t="shared" ref="O22:P72" si="5">IF(SUM($C22:$N22)=0,"-",SUM($C22:$N22))</f>
        <v>410731.27258239884</v>
      </c>
      <c r="P22" s="148">
        <f t="shared" si="5"/>
        <v>410731.27258239884</v>
      </c>
      <c r="Q22" s="115" t="str">
        <f t="shared" ref="Q22:Q72" si="6">IFERROR(IF(+O22-P22=0,"-",+O22-P22),"-")</f>
        <v>-</v>
      </c>
      <c r="R22" s="5">
        <f t="shared" ref="R22:R72" si="7">IF(ISERROR(Q22/P22),0,(Q22/P22))</f>
        <v>0</v>
      </c>
      <c r="S22" s="46">
        <v>881306</v>
      </c>
      <c r="T22" s="31">
        <f t="shared" ref="T22:T72" si="8">IFERROR(IF(O22-S22=0,"-",O22-S22),"-")</f>
        <v>-470574.72741760116</v>
      </c>
      <c r="U22" s="47">
        <f t="shared" ref="U22:U73" si="9">IF(ISERROR(T22/S22),0,(T22/S22))</f>
        <v>-0.53395157574962748</v>
      </c>
    </row>
    <row r="23" spans="1:25" s="3" customFormat="1">
      <c r="A23" s="48" t="s">
        <v>23</v>
      </c>
      <c r="B23" s="27" t="s">
        <v>24</v>
      </c>
      <c r="C23" s="113">
        <f>IFERROR('Business Unit 1'!C23+'Business Unit 2'!C23+'Business Unit 3'!C23,"-")</f>
        <v>27833.333333333332</v>
      </c>
      <c r="D23" s="113">
        <f>IFERROR('Business Unit 1'!D23+'Business Unit 2'!D23+'Business Unit 3'!D23,"-")</f>
        <v>28018.055555555558</v>
      </c>
      <c r="E23" s="113">
        <f>IFERROR('Business Unit 1'!E23+'Business Unit 2'!E23+'Business Unit 3'!E23,"-")</f>
        <v>28204.628182870372</v>
      </c>
      <c r="F23" s="113">
        <f>IFERROR('Business Unit 1'!F23+'Business Unit 2'!F23+'Business Unit 3'!F23,"-")</f>
        <v>28393.070434630597</v>
      </c>
      <c r="G23" s="113">
        <f>IFERROR('Business Unit 1'!G23+'Business Unit 2'!G23+'Business Unit 3'!G23,"-")</f>
        <v>28583.401730346632</v>
      </c>
      <c r="H23" s="113">
        <f>IFERROR('Business Unit 1'!H23+'Business Unit 2'!H23+'Business Unit 3'!H23,"-")</f>
        <v>28775.641691771409</v>
      </c>
      <c r="I23" s="113">
        <f>IFERROR('Business Unit 1'!I23+'Business Unit 2'!I23+'Business Unit 3'!I23,"-")</f>
        <v>28969.810145007032</v>
      </c>
      <c r="J23" s="113">
        <f>IFERROR('Business Unit 1'!J23+'Business Unit 2'!J23+'Business Unit 3'!J23,"-")</f>
        <v>29165.927122633406</v>
      </c>
      <c r="K23" s="113">
        <f>IFERROR('Business Unit 1'!K23+'Business Unit 2'!K23+'Business Unit 3'!K23,"-")</f>
        <v>29364.012865858975</v>
      </c>
      <c r="L23" s="113">
        <f>IFERROR('Business Unit 1'!L23+'Business Unit 2'!L23+'Business Unit 3'!L23,"-")</f>
        <v>29564.087826693936</v>
      </c>
      <c r="M23" s="113">
        <f>IFERROR('Business Unit 1'!M23+'Business Unit 2'!M23+'Business Unit 3'!M23,"-")</f>
        <v>29766.172670146032</v>
      </c>
      <c r="N23" s="113">
        <f>IFERROR('Business Unit 1'!N23+'Business Unit 2'!N23+'Business Unit 3'!N23,"-")</f>
        <v>29970.288276439245</v>
      </c>
      <c r="O23" s="148">
        <f t="shared" si="5"/>
        <v>346608.42983528652</v>
      </c>
      <c r="P23" s="148">
        <f t="shared" si="5"/>
        <v>346608.42983528652</v>
      </c>
      <c r="Q23" s="115" t="str">
        <f t="shared" si="6"/>
        <v>-</v>
      </c>
      <c r="R23" s="5">
        <f t="shared" si="7"/>
        <v>0</v>
      </c>
      <c r="S23" s="46">
        <v>285183</v>
      </c>
      <c r="T23" s="31">
        <f t="shared" si="8"/>
        <v>61425.429835286515</v>
      </c>
      <c r="U23" s="47">
        <f t="shared" si="9"/>
        <v>0.21538952123824531</v>
      </c>
      <c r="X23" s="49"/>
    </row>
    <row r="24" spans="1:25" s="3" customFormat="1">
      <c r="A24" s="48" t="s">
        <v>25</v>
      </c>
      <c r="B24" s="27" t="s">
        <v>26</v>
      </c>
      <c r="C24" s="113">
        <f>IFERROR('Business Unit 1'!C24+'Business Unit 2'!C24+'Business Unit 3'!C24,"-")</f>
        <v>4250</v>
      </c>
      <c r="D24" s="113">
        <f>IFERROR('Business Unit 1'!D24+'Business Unit 2'!D24+'Business Unit 3'!D24,"-")</f>
        <v>4277.7708333333339</v>
      </c>
      <c r="E24" s="113">
        <f>IFERROR('Business Unit 1'!E24+'Business Unit 2'!E24+'Business Unit 3'!E24,"-")</f>
        <v>4305.8192795138893</v>
      </c>
      <c r="F24" s="113">
        <f>IFERROR('Business Unit 1'!F24+'Business Unit 2'!F24+'Business Unit 3'!F24,"-")</f>
        <v>4334.1482214879925</v>
      </c>
      <c r="G24" s="113">
        <f>IFERROR('Business Unit 1'!G24+'Business Unit 2'!G24+'Business Unit 3'!G24,"-")</f>
        <v>4362.7605722256421</v>
      </c>
      <c r="H24" s="113">
        <f>IFERROR('Business Unit 1'!H24+'Business Unit 2'!H24+'Business Unit 3'!H24,"-")</f>
        <v>4391.6592750332529</v>
      </c>
      <c r="I24" s="113">
        <f>IFERROR('Business Unit 1'!I24+'Business Unit 2'!I24+'Business Unit 3'!I24,"-")</f>
        <v>4420.8473038696538</v>
      </c>
      <c r="J24" s="113">
        <f>IFERROR('Business Unit 1'!J24+'Business Unit 2'!J24+'Business Unit 3'!J24,"-")</f>
        <v>4450.3276636653745</v>
      </c>
      <c r="K24" s="113">
        <f>IFERROR('Business Unit 1'!K24+'Business Unit 2'!K24+'Business Unit 3'!K24,"-")</f>
        <v>4480.1033906452685</v>
      </c>
      <c r="L24" s="113">
        <f>IFERROR('Business Unit 1'!L24+'Business Unit 2'!L24+'Business Unit 3'!L24,"-")</f>
        <v>4510.1775526544843</v>
      </c>
      <c r="M24" s="113">
        <f>IFERROR('Business Unit 1'!M24+'Business Unit 2'!M24+'Business Unit 3'!M24,"-")</f>
        <v>4540.5532494878407</v>
      </c>
      <c r="N24" s="113">
        <f>IFERROR('Business Unit 1'!N24+'Business Unit 2'!N24+'Business Unit 3'!N24,"-")</f>
        <v>4571.2336132226283</v>
      </c>
      <c r="O24" s="148">
        <f t="shared" si="5"/>
        <v>52895.400955139361</v>
      </c>
      <c r="P24" s="148">
        <f t="shared" si="5"/>
        <v>52895.400955139361</v>
      </c>
      <c r="Q24" s="115" t="str">
        <f t="shared" si="6"/>
        <v>-</v>
      </c>
      <c r="R24" s="5">
        <f t="shared" si="7"/>
        <v>0</v>
      </c>
      <c r="S24" s="46">
        <v>18686</v>
      </c>
      <c r="T24" s="31">
        <f t="shared" si="8"/>
        <v>34209.400955139361</v>
      </c>
      <c r="U24" s="47">
        <f t="shared" si="9"/>
        <v>1.8307503454532463</v>
      </c>
      <c r="X24" s="50"/>
    </row>
    <row r="25" spans="1:25" s="3" customFormat="1">
      <c r="A25" s="48" t="s">
        <v>27</v>
      </c>
      <c r="B25" s="27" t="s">
        <v>28</v>
      </c>
      <c r="C25" s="113" t="str">
        <f>IFERROR('Business Unit 1'!C25+'Business Unit 2'!C25+'Business Unit 3'!C25,"-")</f>
        <v>-</v>
      </c>
      <c r="D25" s="113" t="str">
        <f>IFERROR('Business Unit 1'!D25+'Business Unit 2'!D25+'Business Unit 3'!D25,"-")</f>
        <v>-</v>
      </c>
      <c r="E25" s="113" t="str">
        <f>IFERROR('Business Unit 1'!E25+'Business Unit 2'!E25+'Business Unit 3'!E25,"-")</f>
        <v>-</v>
      </c>
      <c r="F25" s="113" t="str">
        <f>IFERROR('Business Unit 1'!F25+'Business Unit 2'!F25+'Business Unit 3'!F25,"-")</f>
        <v>-</v>
      </c>
      <c r="G25" s="113" t="str">
        <f>IFERROR('Business Unit 1'!G25+'Business Unit 2'!G25+'Business Unit 3'!G25,"-")</f>
        <v>-</v>
      </c>
      <c r="H25" s="113" t="str">
        <f>IFERROR('Business Unit 1'!H25+'Business Unit 2'!H25+'Business Unit 3'!H25,"-")</f>
        <v>-</v>
      </c>
      <c r="I25" s="113" t="str">
        <f>IFERROR('Business Unit 1'!I25+'Business Unit 2'!I25+'Business Unit 3'!I25,"-")</f>
        <v>-</v>
      </c>
      <c r="J25" s="113" t="str">
        <f>IFERROR('Business Unit 1'!J25+'Business Unit 2'!J25+'Business Unit 3'!J25,"-")</f>
        <v>-</v>
      </c>
      <c r="K25" s="113" t="str">
        <f>IFERROR('Business Unit 1'!K25+'Business Unit 2'!K25+'Business Unit 3'!K25,"-")</f>
        <v>-</v>
      </c>
      <c r="L25" s="113" t="str">
        <f>IFERROR('Business Unit 1'!L25+'Business Unit 2'!L25+'Business Unit 3'!L25,"-")</f>
        <v>-</v>
      </c>
      <c r="M25" s="113" t="str">
        <f>IFERROR('Business Unit 1'!M25+'Business Unit 2'!M25+'Business Unit 3'!M25,"-")</f>
        <v>-</v>
      </c>
      <c r="N25" s="113" t="str">
        <f>IFERROR('Business Unit 1'!N25+'Business Unit 2'!N25+'Business Unit 3'!N25,"-")</f>
        <v>-</v>
      </c>
      <c r="O25" s="148" t="str">
        <f t="shared" si="5"/>
        <v>-</v>
      </c>
      <c r="P25" s="148" t="str">
        <f t="shared" si="5"/>
        <v>-</v>
      </c>
      <c r="Q25" s="115" t="str">
        <f t="shared" si="6"/>
        <v>-</v>
      </c>
      <c r="R25" s="5">
        <f t="shared" si="7"/>
        <v>0</v>
      </c>
      <c r="S25" s="46">
        <v>0</v>
      </c>
      <c r="T25" s="31" t="str">
        <f t="shared" si="8"/>
        <v>-</v>
      </c>
      <c r="U25" s="47">
        <f t="shared" si="9"/>
        <v>0</v>
      </c>
    </row>
    <row r="26" spans="1:25" s="3" customFormat="1">
      <c r="A26" s="48" t="s">
        <v>29</v>
      </c>
      <c r="B26" s="33" t="s">
        <v>30</v>
      </c>
      <c r="C26" s="113" t="str">
        <f>IFERROR('Business Unit 1'!C26+'Business Unit 2'!C26+'Business Unit 3'!C26,"-")</f>
        <v>-</v>
      </c>
      <c r="D26" s="113" t="str">
        <f>IFERROR('Business Unit 1'!D26+'Business Unit 2'!D26+'Business Unit 3'!D26,"-")</f>
        <v>-</v>
      </c>
      <c r="E26" s="113" t="str">
        <f>IFERROR('Business Unit 1'!E26+'Business Unit 2'!E26+'Business Unit 3'!E26,"-")</f>
        <v>-</v>
      </c>
      <c r="F26" s="113" t="str">
        <f>IFERROR('Business Unit 1'!F26+'Business Unit 2'!F26+'Business Unit 3'!F26,"-")</f>
        <v>-</v>
      </c>
      <c r="G26" s="113" t="str">
        <f>IFERROR('Business Unit 1'!G26+'Business Unit 2'!G26+'Business Unit 3'!G26,"-")</f>
        <v>-</v>
      </c>
      <c r="H26" s="113" t="str">
        <f>IFERROR('Business Unit 1'!H26+'Business Unit 2'!H26+'Business Unit 3'!H26,"-")</f>
        <v>-</v>
      </c>
      <c r="I26" s="113" t="str">
        <f>IFERROR('Business Unit 1'!I26+'Business Unit 2'!I26+'Business Unit 3'!I26,"-")</f>
        <v>-</v>
      </c>
      <c r="J26" s="113" t="str">
        <f>IFERROR('Business Unit 1'!J26+'Business Unit 2'!J26+'Business Unit 3'!J26,"-")</f>
        <v>-</v>
      </c>
      <c r="K26" s="113" t="str">
        <f>IFERROR('Business Unit 1'!K26+'Business Unit 2'!K26+'Business Unit 3'!K26,"-")</f>
        <v>-</v>
      </c>
      <c r="L26" s="113" t="str">
        <f>IFERROR('Business Unit 1'!L26+'Business Unit 2'!L26+'Business Unit 3'!L26,"-")</f>
        <v>-</v>
      </c>
      <c r="M26" s="113" t="str">
        <f>IFERROR('Business Unit 1'!M26+'Business Unit 2'!M26+'Business Unit 3'!M26,"-")</f>
        <v>-</v>
      </c>
      <c r="N26" s="113" t="str">
        <f>IFERROR('Business Unit 1'!N26+'Business Unit 2'!N26+'Business Unit 3'!N26,"-")</f>
        <v>-</v>
      </c>
      <c r="O26" s="148" t="str">
        <f t="shared" si="5"/>
        <v>-</v>
      </c>
      <c r="P26" s="148" t="str">
        <f t="shared" si="5"/>
        <v>-</v>
      </c>
      <c r="Q26" s="115" t="str">
        <f t="shared" si="6"/>
        <v>-</v>
      </c>
      <c r="R26" s="5">
        <f t="shared" si="7"/>
        <v>0</v>
      </c>
      <c r="S26" s="46">
        <v>0</v>
      </c>
      <c r="T26" s="31" t="str">
        <f t="shared" si="8"/>
        <v>-</v>
      </c>
      <c r="U26" s="47">
        <f t="shared" si="9"/>
        <v>0</v>
      </c>
    </row>
    <row r="27" spans="1:25" s="3" customFormat="1">
      <c r="A27" s="48" t="s">
        <v>31</v>
      </c>
      <c r="B27" s="27" t="s">
        <v>32</v>
      </c>
      <c r="C27" s="113">
        <f>IFERROR('Business Unit 1'!C27+'Business Unit 2'!C27+'Business Unit 3'!C27,"-")</f>
        <v>25250</v>
      </c>
      <c r="D27" s="113">
        <f>IFERROR('Business Unit 1'!D27+'Business Unit 2'!D27+'Business Unit 3'!D27,"-")</f>
        <v>25419.166666666672</v>
      </c>
      <c r="E27" s="113">
        <f>IFERROR('Business Unit 1'!E27+'Business Unit 2'!E27+'Business Unit 3'!E27,"-")</f>
        <v>25590.029427083333</v>
      </c>
      <c r="F27" s="113">
        <f>IFERROR('Business Unit 1'!F27+'Business Unit 2'!F27+'Business Unit 3'!F27,"-")</f>
        <v>25762.605898907699</v>
      </c>
      <c r="G27" s="113">
        <f>IFERROR('Business Unit 1'!G27+'Business Unit 2'!G27+'Business Unit 3'!G27,"-")</f>
        <v>25936.913883275181</v>
      </c>
      <c r="H27" s="113">
        <f>IFERROR('Business Unit 1'!H27+'Business Unit 2'!H27+'Business Unit 3'!H27,"-")</f>
        <v>26112.971366710117</v>
      </c>
      <c r="I27" s="113">
        <f>IFERROR('Business Unit 1'!I27+'Business Unit 2'!I27+'Business Unit 3'!I27,"-")</f>
        <v>26290.796523056859</v>
      </c>
      <c r="J27" s="113">
        <f>IFERROR('Business Unit 1'!J27+'Business Unit 2'!J27+'Business Unit 3'!J27,"-")</f>
        <v>26470.407715431003</v>
      </c>
      <c r="K27" s="113">
        <f>IFERROR('Business Unit 1'!K27+'Business Unit 2'!K27+'Business Unit 3'!K27,"-")</f>
        <v>26651.82349819093</v>
      </c>
      <c r="L27" s="113">
        <f>IFERROR('Business Unit 1'!L27+'Business Unit 2'!L27+'Business Unit 3'!L27,"-")</f>
        <v>26835.062618929871</v>
      </c>
      <c r="M27" s="113">
        <f>IFERROR('Business Unit 1'!M27+'Business Unit 2'!M27+'Business Unit 3'!M27,"-")</f>
        <v>27020.144020488755</v>
      </c>
      <c r="N27" s="113">
        <f>IFERROR('Business Unit 1'!N27+'Business Unit 2'!N27+'Business Unit 3'!N27,"-")</f>
        <v>27207.086842989993</v>
      </c>
      <c r="O27" s="148">
        <f t="shared" si="5"/>
        <v>314547.00846173044</v>
      </c>
      <c r="P27" s="148">
        <f t="shared" si="5"/>
        <v>314547.00846173044</v>
      </c>
      <c r="Q27" s="115" t="str">
        <f t="shared" si="6"/>
        <v>-</v>
      </c>
      <c r="R27" s="5">
        <f t="shared" si="7"/>
        <v>0</v>
      </c>
      <c r="S27" s="46">
        <v>163681</v>
      </c>
      <c r="T27" s="31">
        <f t="shared" si="8"/>
        <v>150866.00846173044</v>
      </c>
      <c r="U27" s="47">
        <f t="shared" si="9"/>
        <v>0.92170751927059613</v>
      </c>
    </row>
    <row r="28" spans="1:25" s="3" customFormat="1">
      <c r="A28" s="48" t="s">
        <v>33</v>
      </c>
      <c r="B28" s="27" t="s">
        <v>193</v>
      </c>
      <c r="C28" s="113">
        <f>IFERROR('Business Unit 1'!C28+'Business Unit 2'!C28+'Business Unit 3'!C28,"-")</f>
        <v>28000</v>
      </c>
      <c r="D28" s="113">
        <f>IFERROR('Business Unit 1'!D28+'Business Unit 2'!D28+'Business Unit 3'!D28,"-")</f>
        <v>28000</v>
      </c>
      <c r="E28" s="113">
        <f>IFERROR('Business Unit 1'!E28+'Business Unit 2'!E28+'Business Unit 3'!E28,"-")</f>
        <v>28000</v>
      </c>
      <c r="F28" s="113">
        <f>IFERROR('Business Unit 1'!F28+'Business Unit 2'!F28+'Business Unit 3'!F28,"-")</f>
        <v>28000</v>
      </c>
      <c r="G28" s="113">
        <f>IFERROR('Business Unit 1'!G28+'Business Unit 2'!G28+'Business Unit 3'!G28,"-")</f>
        <v>28000</v>
      </c>
      <c r="H28" s="113">
        <f>IFERROR('Business Unit 1'!H28+'Business Unit 2'!H28+'Business Unit 3'!H28,"-")</f>
        <v>28000</v>
      </c>
      <c r="I28" s="113">
        <f>IFERROR('Business Unit 1'!I28+'Business Unit 2'!I28+'Business Unit 3'!I28,"-")</f>
        <v>28000</v>
      </c>
      <c r="J28" s="113">
        <f>IFERROR('Business Unit 1'!J28+'Business Unit 2'!J28+'Business Unit 3'!J28,"-")</f>
        <v>28000</v>
      </c>
      <c r="K28" s="113">
        <f>IFERROR('Business Unit 1'!K28+'Business Unit 2'!K28+'Business Unit 3'!K28,"-")</f>
        <v>28000</v>
      </c>
      <c r="L28" s="113">
        <f>IFERROR('Business Unit 1'!L28+'Business Unit 2'!L28+'Business Unit 3'!L28,"-")</f>
        <v>28000</v>
      </c>
      <c r="M28" s="113">
        <f>IFERROR('Business Unit 1'!M28+'Business Unit 2'!M28+'Business Unit 3'!M28,"-")</f>
        <v>28000</v>
      </c>
      <c r="N28" s="113">
        <f>IFERROR('Business Unit 1'!N28+'Business Unit 2'!N28+'Business Unit 3'!N28,"-")</f>
        <v>28000</v>
      </c>
      <c r="O28" s="148">
        <f t="shared" si="5"/>
        <v>336000</v>
      </c>
      <c r="P28" s="148">
        <f t="shared" si="5"/>
        <v>336000</v>
      </c>
      <c r="Q28" s="115" t="str">
        <f t="shared" si="6"/>
        <v>-</v>
      </c>
      <c r="R28" s="5">
        <f>IF(ISERROR(Q28/P28),0,(Q28/P28))</f>
        <v>0</v>
      </c>
      <c r="S28" s="46">
        <v>240033</v>
      </c>
      <c r="T28" s="31">
        <f t="shared" si="8"/>
        <v>95967</v>
      </c>
      <c r="U28" s="47">
        <f t="shared" si="9"/>
        <v>0.39980752646511103</v>
      </c>
    </row>
    <row r="29" spans="1:25" s="3" customFormat="1">
      <c r="A29" s="48">
        <v>7047</v>
      </c>
      <c r="B29" s="27" t="s">
        <v>34</v>
      </c>
      <c r="C29" s="113">
        <f>IFERROR('Business Unit 1'!C29+'Business Unit 2'!C29+'Business Unit 3'!C29,"-")</f>
        <v>5166.666666666667</v>
      </c>
      <c r="D29" s="113">
        <f>IFERROR('Business Unit 1'!D29+'Business Unit 2'!D29+'Business Unit 3'!D29,"-")</f>
        <v>5166.666666666667</v>
      </c>
      <c r="E29" s="113">
        <f>IFERROR('Business Unit 1'!E29+'Business Unit 2'!E29+'Business Unit 3'!E29,"-")</f>
        <v>5166.666666666667</v>
      </c>
      <c r="F29" s="113">
        <f>IFERROR('Business Unit 1'!F29+'Business Unit 2'!F29+'Business Unit 3'!F29,"-")</f>
        <v>5166.666666666667</v>
      </c>
      <c r="G29" s="113">
        <f>IFERROR('Business Unit 1'!G29+'Business Unit 2'!G29+'Business Unit 3'!G29,"-")</f>
        <v>5166.666666666667</v>
      </c>
      <c r="H29" s="113">
        <f>IFERROR('Business Unit 1'!H29+'Business Unit 2'!H29+'Business Unit 3'!H29,"-")</f>
        <v>5166.666666666667</v>
      </c>
      <c r="I29" s="113">
        <f>IFERROR('Business Unit 1'!I29+'Business Unit 2'!I29+'Business Unit 3'!I29,"-")</f>
        <v>5166.666666666667</v>
      </c>
      <c r="J29" s="113">
        <f>IFERROR('Business Unit 1'!J29+'Business Unit 2'!J29+'Business Unit 3'!J29,"-")</f>
        <v>5166.666666666667</v>
      </c>
      <c r="K29" s="113">
        <f>IFERROR('Business Unit 1'!K29+'Business Unit 2'!K29+'Business Unit 3'!K29,"-")</f>
        <v>5166.666666666667</v>
      </c>
      <c r="L29" s="113">
        <f>IFERROR('Business Unit 1'!L29+'Business Unit 2'!L29+'Business Unit 3'!L29,"-")</f>
        <v>5166.666666666667</v>
      </c>
      <c r="M29" s="113">
        <f>IFERROR('Business Unit 1'!M29+'Business Unit 2'!M29+'Business Unit 3'!M29,"-")</f>
        <v>5166.666666666667</v>
      </c>
      <c r="N29" s="113">
        <f>IFERROR('Business Unit 1'!N29+'Business Unit 2'!N29+'Business Unit 3'!N29,"-")</f>
        <v>5166.666666666667</v>
      </c>
      <c r="O29" s="148">
        <f t="shared" si="5"/>
        <v>61999.999999999993</v>
      </c>
      <c r="P29" s="148">
        <f t="shared" si="5"/>
        <v>61999.999999999993</v>
      </c>
      <c r="Q29" s="115" t="str">
        <f t="shared" si="6"/>
        <v>-</v>
      </c>
      <c r="R29" s="5">
        <f t="shared" si="7"/>
        <v>0</v>
      </c>
      <c r="S29" s="46">
        <v>0</v>
      </c>
      <c r="T29" s="31">
        <f t="shared" si="8"/>
        <v>61999.999999999993</v>
      </c>
      <c r="U29" s="47">
        <f t="shared" si="9"/>
        <v>0</v>
      </c>
    </row>
    <row r="30" spans="1:25" s="3" customFormat="1">
      <c r="A30" s="48">
        <v>7051</v>
      </c>
      <c r="B30" s="27" t="s">
        <v>35</v>
      </c>
      <c r="C30" s="113" t="str">
        <f>IFERROR('Business Unit 1'!C30+'Business Unit 2'!C30+'Business Unit 3'!C30,"-")</f>
        <v>-</v>
      </c>
      <c r="D30" s="113" t="str">
        <f>IFERROR('Business Unit 1'!D30+'Business Unit 2'!D30+'Business Unit 3'!D30,"-")</f>
        <v>-</v>
      </c>
      <c r="E30" s="113" t="str">
        <f>IFERROR('Business Unit 1'!E30+'Business Unit 2'!E30+'Business Unit 3'!E30,"-")</f>
        <v>-</v>
      </c>
      <c r="F30" s="113" t="str">
        <f>IFERROR('Business Unit 1'!F30+'Business Unit 2'!F30+'Business Unit 3'!F30,"-")</f>
        <v>-</v>
      </c>
      <c r="G30" s="113" t="str">
        <f>IFERROR('Business Unit 1'!G30+'Business Unit 2'!G30+'Business Unit 3'!G30,"-")</f>
        <v>-</v>
      </c>
      <c r="H30" s="113" t="str">
        <f>IFERROR('Business Unit 1'!H30+'Business Unit 2'!H30+'Business Unit 3'!H30,"-")</f>
        <v>-</v>
      </c>
      <c r="I30" s="113" t="str">
        <f>IFERROR('Business Unit 1'!I30+'Business Unit 2'!I30+'Business Unit 3'!I30,"-")</f>
        <v>-</v>
      </c>
      <c r="J30" s="113" t="str">
        <f>IFERROR('Business Unit 1'!J30+'Business Unit 2'!J30+'Business Unit 3'!J30,"-")</f>
        <v>-</v>
      </c>
      <c r="K30" s="113" t="str">
        <f>IFERROR('Business Unit 1'!K30+'Business Unit 2'!K30+'Business Unit 3'!K30,"-")</f>
        <v>-</v>
      </c>
      <c r="L30" s="113" t="str">
        <f>IFERROR('Business Unit 1'!L30+'Business Unit 2'!L30+'Business Unit 3'!L30,"-")</f>
        <v>-</v>
      </c>
      <c r="M30" s="113" t="str">
        <f>IFERROR('Business Unit 1'!M30+'Business Unit 2'!M30+'Business Unit 3'!M30,"-")</f>
        <v>-</v>
      </c>
      <c r="N30" s="113" t="str">
        <f>IFERROR('Business Unit 1'!N30+'Business Unit 2'!N30+'Business Unit 3'!N30,"-")</f>
        <v>-</v>
      </c>
      <c r="O30" s="148" t="str">
        <f t="shared" si="5"/>
        <v>-</v>
      </c>
      <c r="P30" s="148" t="str">
        <f t="shared" si="5"/>
        <v>-</v>
      </c>
      <c r="Q30" s="115" t="str">
        <f t="shared" si="6"/>
        <v>-</v>
      </c>
      <c r="R30" s="5">
        <f t="shared" si="7"/>
        <v>0</v>
      </c>
      <c r="S30" s="46">
        <v>0</v>
      </c>
      <c r="T30" s="31" t="str">
        <f t="shared" si="8"/>
        <v>-</v>
      </c>
      <c r="U30" s="47">
        <f t="shared" si="9"/>
        <v>0</v>
      </c>
    </row>
    <row r="31" spans="1:25" s="3" customFormat="1">
      <c r="A31" s="48">
        <v>7052</v>
      </c>
      <c r="B31" s="27" t="s">
        <v>36</v>
      </c>
      <c r="C31" s="113" t="str">
        <f>IFERROR('Business Unit 1'!C31+'Business Unit 2'!C31+'Business Unit 3'!C31,"-")</f>
        <v>-</v>
      </c>
      <c r="D31" s="113" t="str">
        <f>IFERROR('Business Unit 1'!D31+'Business Unit 2'!D31+'Business Unit 3'!D31,"-")</f>
        <v>-</v>
      </c>
      <c r="E31" s="113" t="str">
        <f>IFERROR('Business Unit 1'!E31+'Business Unit 2'!E31+'Business Unit 3'!E31,"-")</f>
        <v>-</v>
      </c>
      <c r="F31" s="113" t="str">
        <f>IFERROR('Business Unit 1'!F31+'Business Unit 2'!F31+'Business Unit 3'!F31,"-")</f>
        <v>-</v>
      </c>
      <c r="G31" s="113" t="str">
        <f>IFERROR('Business Unit 1'!G31+'Business Unit 2'!G31+'Business Unit 3'!G31,"-")</f>
        <v>-</v>
      </c>
      <c r="H31" s="113" t="str">
        <f>IFERROR('Business Unit 1'!H31+'Business Unit 2'!H31+'Business Unit 3'!H31,"-")</f>
        <v>-</v>
      </c>
      <c r="I31" s="113" t="str">
        <f>IFERROR('Business Unit 1'!I31+'Business Unit 2'!I31+'Business Unit 3'!I31,"-")</f>
        <v>-</v>
      </c>
      <c r="J31" s="113" t="str">
        <f>IFERROR('Business Unit 1'!J31+'Business Unit 2'!J31+'Business Unit 3'!J31,"-")</f>
        <v>-</v>
      </c>
      <c r="K31" s="113" t="str">
        <f>IFERROR('Business Unit 1'!K31+'Business Unit 2'!K31+'Business Unit 3'!K31,"-")</f>
        <v>-</v>
      </c>
      <c r="L31" s="113" t="str">
        <f>IFERROR('Business Unit 1'!L31+'Business Unit 2'!L31+'Business Unit 3'!L31,"-")</f>
        <v>-</v>
      </c>
      <c r="M31" s="113" t="str">
        <f>IFERROR('Business Unit 1'!M31+'Business Unit 2'!M31+'Business Unit 3'!M31,"-")</f>
        <v>-</v>
      </c>
      <c r="N31" s="113" t="str">
        <f>IFERROR('Business Unit 1'!N31+'Business Unit 2'!N31+'Business Unit 3'!N31,"-")</f>
        <v>-</v>
      </c>
      <c r="O31" s="148" t="str">
        <f t="shared" si="5"/>
        <v>-</v>
      </c>
      <c r="P31" s="148" t="str">
        <f t="shared" si="5"/>
        <v>-</v>
      </c>
      <c r="Q31" s="115" t="str">
        <f t="shared" si="6"/>
        <v>-</v>
      </c>
      <c r="R31" s="5">
        <f t="shared" si="7"/>
        <v>0</v>
      </c>
      <c r="S31" s="46">
        <v>5431</v>
      </c>
      <c r="T31" s="31" t="str">
        <f t="shared" si="8"/>
        <v>-</v>
      </c>
      <c r="U31" s="47">
        <f t="shared" si="9"/>
        <v>0</v>
      </c>
    </row>
    <row r="32" spans="1:25" s="3" customFormat="1">
      <c r="A32" s="48">
        <v>7060</v>
      </c>
      <c r="B32" s="27" t="s">
        <v>37</v>
      </c>
      <c r="C32" s="113" t="str">
        <f>IFERROR('Business Unit 1'!C32+'Business Unit 2'!C32+'Business Unit 3'!C32,"-")</f>
        <v>-</v>
      </c>
      <c r="D32" s="113" t="str">
        <f>IFERROR('Business Unit 1'!D32+'Business Unit 2'!D32+'Business Unit 3'!D32,"-")</f>
        <v>-</v>
      </c>
      <c r="E32" s="113" t="str">
        <f>IFERROR('Business Unit 1'!E32+'Business Unit 2'!E32+'Business Unit 3'!E32,"-")</f>
        <v>-</v>
      </c>
      <c r="F32" s="113" t="str">
        <f>IFERROR('Business Unit 1'!F32+'Business Unit 2'!F32+'Business Unit 3'!F32,"-")</f>
        <v>-</v>
      </c>
      <c r="G32" s="113" t="str">
        <f>IFERROR('Business Unit 1'!G32+'Business Unit 2'!G32+'Business Unit 3'!G32,"-")</f>
        <v>-</v>
      </c>
      <c r="H32" s="113" t="str">
        <f>IFERROR('Business Unit 1'!H32+'Business Unit 2'!H32+'Business Unit 3'!H32,"-")</f>
        <v>-</v>
      </c>
      <c r="I32" s="113" t="str">
        <f>IFERROR('Business Unit 1'!I32+'Business Unit 2'!I32+'Business Unit 3'!I32,"-")</f>
        <v>-</v>
      </c>
      <c r="J32" s="113" t="str">
        <f>IFERROR('Business Unit 1'!J32+'Business Unit 2'!J32+'Business Unit 3'!J32,"-")</f>
        <v>-</v>
      </c>
      <c r="K32" s="113" t="str">
        <f>IFERROR('Business Unit 1'!K32+'Business Unit 2'!K32+'Business Unit 3'!K32,"-")</f>
        <v>-</v>
      </c>
      <c r="L32" s="113" t="str">
        <f>IFERROR('Business Unit 1'!L32+'Business Unit 2'!L32+'Business Unit 3'!L32,"-")</f>
        <v>-</v>
      </c>
      <c r="M32" s="113" t="str">
        <f>IFERROR('Business Unit 1'!M32+'Business Unit 2'!M32+'Business Unit 3'!M32,"-")</f>
        <v>-</v>
      </c>
      <c r="N32" s="113" t="str">
        <f>IFERROR('Business Unit 1'!N32+'Business Unit 2'!N32+'Business Unit 3'!N32,"-")</f>
        <v>-</v>
      </c>
      <c r="O32" s="148" t="str">
        <f t="shared" si="5"/>
        <v>-</v>
      </c>
      <c r="P32" s="148" t="str">
        <f t="shared" si="5"/>
        <v>-</v>
      </c>
      <c r="Q32" s="115" t="str">
        <f t="shared" si="6"/>
        <v>-</v>
      </c>
      <c r="R32" s="5">
        <f t="shared" si="7"/>
        <v>0</v>
      </c>
      <c r="S32" s="46">
        <v>0</v>
      </c>
      <c r="T32" s="31" t="str">
        <f t="shared" si="8"/>
        <v>-</v>
      </c>
      <c r="U32" s="47">
        <f t="shared" si="9"/>
        <v>0</v>
      </c>
    </row>
    <row r="33" spans="1:27" s="3" customFormat="1">
      <c r="A33" s="48" t="s">
        <v>38</v>
      </c>
      <c r="B33" s="27" t="s">
        <v>39</v>
      </c>
      <c r="C33" s="113" t="str">
        <f>IFERROR('Business Unit 1'!C33+'Business Unit 2'!C33+'Business Unit 3'!C33,"-")</f>
        <v>-</v>
      </c>
      <c r="D33" s="113" t="str">
        <f>IFERROR('Business Unit 1'!D33+'Business Unit 2'!D33+'Business Unit 3'!D33,"-")</f>
        <v>-</v>
      </c>
      <c r="E33" s="113" t="str">
        <f>IFERROR('Business Unit 1'!E33+'Business Unit 2'!E33+'Business Unit 3'!E33,"-")</f>
        <v>-</v>
      </c>
      <c r="F33" s="113" t="str">
        <f>IFERROR('Business Unit 1'!F33+'Business Unit 2'!F33+'Business Unit 3'!F33,"-")</f>
        <v>-</v>
      </c>
      <c r="G33" s="113" t="str">
        <f>IFERROR('Business Unit 1'!G33+'Business Unit 2'!G33+'Business Unit 3'!G33,"-")</f>
        <v>-</v>
      </c>
      <c r="H33" s="113" t="str">
        <f>IFERROR('Business Unit 1'!H33+'Business Unit 2'!H33+'Business Unit 3'!H33,"-")</f>
        <v>-</v>
      </c>
      <c r="I33" s="113" t="str">
        <f>IFERROR('Business Unit 1'!I33+'Business Unit 2'!I33+'Business Unit 3'!I33,"-")</f>
        <v>-</v>
      </c>
      <c r="J33" s="113" t="str">
        <f>IFERROR('Business Unit 1'!J33+'Business Unit 2'!J33+'Business Unit 3'!J33,"-")</f>
        <v>-</v>
      </c>
      <c r="K33" s="113" t="str">
        <f>IFERROR('Business Unit 1'!K33+'Business Unit 2'!K33+'Business Unit 3'!K33,"-")</f>
        <v>-</v>
      </c>
      <c r="L33" s="113" t="str">
        <f>IFERROR('Business Unit 1'!L33+'Business Unit 2'!L33+'Business Unit 3'!L33,"-")</f>
        <v>-</v>
      </c>
      <c r="M33" s="113" t="str">
        <f>IFERROR('Business Unit 1'!M33+'Business Unit 2'!M33+'Business Unit 3'!M33,"-")</f>
        <v>-</v>
      </c>
      <c r="N33" s="113" t="str">
        <f>IFERROR('Business Unit 1'!N33+'Business Unit 2'!N33+'Business Unit 3'!N33,"-")</f>
        <v>-</v>
      </c>
      <c r="O33" s="148" t="str">
        <f t="shared" si="5"/>
        <v>-</v>
      </c>
      <c r="P33" s="148" t="str">
        <f t="shared" si="5"/>
        <v>-</v>
      </c>
      <c r="Q33" s="115" t="str">
        <f t="shared" si="6"/>
        <v>-</v>
      </c>
      <c r="R33" s="5">
        <f t="shared" si="7"/>
        <v>0</v>
      </c>
      <c r="S33" s="46">
        <v>0</v>
      </c>
      <c r="T33" s="31" t="str">
        <f t="shared" si="8"/>
        <v>-</v>
      </c>
      <c r="U33" s="47">
        <f t="shared" si="9"/>
        <v>0</v>
      </c>
    </row>
    <row r="34" spans="1:27" s="3" customFormat="1">
      <c r="A34" s="48" t="s">
        <v>40</v>
      </c>
      <c r="B34" s="27" t="s">
        <v>41</v>
      </c>
      <c r="C34" s="113" t="str">
        <f>IFERROR('Business Unit 1'!C34+'Business Unit 2'!C34+'Business Unit 3'!C34,"-")</f>
        <v>-</v>
      </c>
      <c r="D34" s="113" t="str">
        <f>IFERROR('Business Unit 1'!D34+'Business Unit 2'!D34+'Business Unit 3'!D34,"-")</f>
        <v>-</v>
      </c>
      <c r="E34" s="113" t="str">
        <f>IFERROR('Business Unit 1'!E34+'Business Unit 2'!E34+'Business Unit 3'!E34,"-")</f>
        <v>-</v>
      </c>
      <c r="F34" s="113" t="str">
        <f>IFERROR('Business Unit 1'!F34+'Business Unit 2'!F34+'Business Unit 3'!F34,"-")</f>
        <v>-</v>
      </c>
      <c r="G34" s="113" t="str">
        <f>IFERROR('Business Unit 1'!G34+'Business Unit 2'!G34+'Business Unit 3'!G34,"-")</f>
        <v>-</v>
      </c>
      <c r="H34" s="113" t="str">
        <f>IFERROR('Business Unit 1'!H34+'Business Unit 2'!H34+'Business Unit 3'!H34,"-")</f>
        <v>-</v>
      </c>
      <c r="I34" s="113" t="str">
        <f>IFERROR('Business Unit 1'!I34+'Business Unit 2'!I34+'Business Unit 3'!I34,"-")</f>
        <v>-</v>
      </c>
      <c r="J34" s="113" t="str">
        <f>IFERROR('Business Unit 1'!J34+'Business Unit 2'!J34+'Business Unit 3'!J34,"-")</f>
        <v>-</v>
      </c>
      <c r="K34" s="113" t="str">
        <f>IFERROR('Business Unit 1'!K34+'Business Unit 2'!K34+'Business Unit 3'!K34,"-")</f>
        <v>-</v>
      </c>
      <c r="L34" s="113" t="str">
        <f>IFERROR('Business Unit 1'!L34+'Business Unit 2'!L34+'Business Unit 3'!L34,"-")</f>
        <v>-</v>
      </c>
      <c r="M34" s="113" t="str">
        <f>IFERROR('Business Unit 1'!M34+'Business Unit 2'!M34+'Business Unit 3'!M34,"-")</f>
        <v>-</v>
      </c>
      <c r="N34" s="113" t="str">
        <f>IFERROR('Business Unit 1'!N34+'Business Unit 2'!N34+'Business Unit 3'!N34,"-")</f>
        <v>-</v>
      </c>
      <c r="O34" s="148" t="str">
        <f t="shared" si="5"/>
        <v>-</v>
      </c>
      <c r="P34" s="148" t="str">
        <f t="shared" si="5"/>
        <v>-</v>
      </c>
      <c r="Q34" s="115" t="str">
        <f t="shared" si="6"/>
        <v>-</v>
      </c>
      <c r="R34" s="5">
        <f t="shared" si="7"/>
        <v>0</v>
      </c>
      <c r="S34" s="46">
        <v>0</v>
      </c>
      <c r="T34" s="31" t="str">
        <f t="shared" si="8"/>
        <v>-</v>
      </c>
      <c r="U34" s="47">
        <f>IF(ISERROR(T34/S34),0,(T34/S34))</f>
        <v>0</v>
      </c>
    </row>
    <row r="35" spans="1:27" s="3" customFormat="1">
      <c r="A35" s="48" t="s">
        <v>42</v>
      </c>
      <c r="B35" s="27" t="s">
        <v>43</v>
      </c>
      <c r="C35" s="113" t="str">
        <f>IFERROR('Business Unit 1'!C35+'Business Unit 2'!C35+'Business Unit 3'!C35,"-")</f>
        <v>-</v>
      </c>
      <c r="D35" s="113" t="str">
        <f>IFERROR('Business Unit 1'!D35+'Business Unit 2'!D35+'Business Unit 3'!D35,"-")</f>
        <v>-</v>
      </c>
      <c r="E35" s="113" t="str">
        <f>IFERROR('Business Unit 1'!E35+'Business Unit 2'!E35+'Business Unit 3'!E35,"-")</f>
        <v>-</v>
      </c>
      <c r="F35" s="113" t="str">
        <f>IFERROR('Business Unit 1'!F35+'Business Unit 2'!F35+'Business Unit 3'!F35,"-")</f>
        <v>-</v>
      </c>
      <c r="G35" s="113" t="str">
        <f>IFERROR('Business Unit 1'!G35+'Business Unit 2'!G35+'Business Unit 3'!G35,"-")</f>
        <v>-</v>
      </c>
      <c r="H35" s="113" t="str">
        <f>IFERROR('Business Unit 1'!H35+'Business Unit 2'!H35+'Business Unit 3'!H35,"-")</f>
        <v>-</v>
      </c>
      <c r="I35" s="113" t="str">
        <f>IFERROR('Business Unit 1'!I35+'Business Unit 2'!I35+'Business Unit 3'!I35,"-")</f>
        <v>-</v>
      </c>
      <c r="J35" s="113" t="str">
        <f>IFERROR('Business Unit 1'!J35+'Business Unit 2'!J35+'Business Unit 3'!J35,"-")</f>
        <v>-</v>
      </c>
      <c r="K35" s="113" t="str">
        <f>IFERROR('Business Unit 1'!K35+'Business Unit 2'!K35+'Business Unit 3'!K35,"-")</f>
        <v>-</v>
      </c>
      <c r="L35" s="113" t="str">
        <f>IFERROR('Business Unit 1'!L35+'Business Unit 2'!L35+'Business Unit 3'!L35,"-")</f>
        <v>-</v>
      </c>
      <c r="M35" s="113" t="str">
        <f>IFERROR('Business Unit 1'!M35+'Business Unit 2'!M35+'Business Unit 3'!M35,"-")</f>
        <v>-</v>
      </c>
      <c r="N35" s="113" t="str">
        <f>IFERROR('Business Unit 1'!N35+'Business Unit 2'!N35+'Business Unit 3'!N35,"-")</f>
        <v>-</v>
      </c>
      <c r="O35" s="148" t="str">
        <f t="shared" si="5"/>
        <v>-</v>
      </c>
      <c r="P35" s="148" t="str">
        <f t="shared" si="5"/>
        <v>-</v>
      </c>
      <c r="Q35" s="115" t="str">
        <f t="shared" si="6"/>
        <v>-</v>
      </c>
      <c r="R35" s="5">
        <f t="shared" si="7"/>
        <v>0</v>
      </c>
      <c r="S35" s="46">
        <v>0</v>
      </c>
      <c r="T35" s="31" t="str">
        <f t="shared" si="8"/>
        <v>-</v>
      </c>
      <c r="U35" s="47">
        <f>IF(ISERROR(T35/S35),0,(T35/S35))</f>
        <v>0</v>
      </c>
    </row>
    <row r="36" spans="1:27" s="3" customFormat="1">
      <c r="A36" s="48" t="s">
        <v>44</v>
      </c>
      <c r="B36" s="27" t="s">
        <v>45</v>
      </c>
      <c r="C36" s="113" t="str">
        <f>IFERROR('Business Unit 1'!C36+'Business Unit 2'!C36+'Business Unit 3'!C36,"-")</f>
        <v>-</v>
      </c>
      <c r="D36" s="113" t="str">
        <f>IFERROR('Business Unit 1'!D36+'Business Unit 2'!D36+'Business Unit 3'!D36,"-")</f>
        <v>-</v>
      </c>
      <c r="E36" s="113" t="str">
        <f>IFERROR('Business Unit 1'!E36+'Business Unit 2'!E36+'Business Unit 3'!E36,"-")</f>
        <v>-</v>
      </c>
      <c r="F36" s="113" t="str">
        <f>IFERROR('Business Unit 1'!F36+'Business Unit 2'!F36+'Business Unit 3'!F36,"-")</f>
        <v>-</v>
      </c>
      <c r="G36" s="113" t="str">
        <f>IFERROR('Business Unit 1'!G36+'Business Unit 2'!G36+'Business Unit 3'!G36,"-")</f>
        <v>-</v>
      </c>
      <c r="H36" s="113" t="str">
        <f>IFERROR('Business Unit 1'!H36+'Business Unit 2'!H36+'Business Unit 3'!H36,"-")</f>
        <v>-</v>
      </c>
      <c r="I36" s="113" t="str">
        <f>IFERROR('Business Unit 1'!I36+'Business Unit 2'!I36+'Business Unit 3'!I36,"-")</f>
        <v>-</v>
      </c>
      <c r="J36" s="113" t="str">
        <f>IFERROR('Business Unit 1'!J36+'Business Unit 2'!J36+'Business Unit 3'!J36,"-")</f>
        <v>-</v>
      </c>
      <c r="K36" s="113" t="str">
        <f>IFERROR('Business Unit 1'!K36+'Business Unit 2'!K36+'Business Unit 3'!K36,"-")</f>
        <v>-</v>
      </c>
      <c r="L36" s="113" t="str">
        <f>IFERROR('Business Unit 1'!L36+'Business Unit 2'!L36+'Business Unit 3'!L36,"-")</f>
        <v>-</v>
      </c>
      <c r="M36" s="113" t="str">
        <f>IFERROR('Business Unit 1'!M36+'Business Unit 2'!M36+'Business Unit 3'!M36,"-")</f>
        <v>-</v>
      </c>
      <c r="N36" s="113" t="str">
        <f>IFERROR('Business Unit 1'!N36+'Business Unit 2'!N36+'Business Unit 3'!N36,"-")</f>
        <v>-</v>
      </c>
      <c r="O36" s="148" t="str">
        <f t="shared" si="5"/>
        <v>-</v>
      </c>
      <c r="P36" s="148" t="str">
        <f t="shared" si="5"/>
        <v>-</v>
      </c>
      <c r="Q36" s="115" t="str">
        <f t="shared" si="6"/>
        <v>-</v>
      </c>
      <c r="R36" s="5">
        <f t="shared" si="7"/>
        <v>0</v>
      </c>
      <c r="S36" s="46">
        <v>99564</v>
      </c>
      <c r="T36" s="31" t="str">
        <f t="shared" si="8"/>
        <v>-</v>
      </c>
      <c r="U36" s="47">
        <f t="shared" si="9"/>
        <v>0</v>
      </c>
      <c r="V36" s="3" t="s">
        <v>0</v>
      </c>
      <c r="W36" s="3" t="s">
        <v>0</v>
      </c>
    </row>
    <row r="37" spans="1:27" s="3" customFormat="1">
      <c r="A37" s="48" t="s">
        <v>46</v>
      </c>
      <c r="B37" s="27" t="s">
        <v>47</v>
      </c>
      <c r="C37" s="113" t="str">
        <f>IFERROR('Business Unit 1'!C37+'Business Unit 2'!C37+'Business Unit 3'!C37,"-")</f>
        <v>-</v>
      </c>
      <c r="D37" s="113" t="str">
        <f>IFERROR('Business Unit 1'!D37+'Business Unit 2'!D37+'Business Unit 3'!D37,"-")</f>
        <v>-</v>
      </c>
      <c r="E37" s="113" t="str">
        <f>IFERROR('Business Unit 1'!E37+'Business Unit 2'!E37+'Business Unit 3'!E37,"-")</f>
        <v>-</v>
      </c>
      <c r="F37" s="113" t="str">
        <f>IFERROR('Business Unit 1'!F37+'Business Unit 2'!F37+'Business Unit 3'!F37,"-")</f>
        <v>-</v>
      </c>
      <c r="G37" s="113" t="str">
        <f>IFERROR('Business Unit 1'!G37+'Business Unit 2'!G37+'Business Unit 3'!G37,"-")</f>
        <v>-</v>
      </c>
      <c r="H37" s="113" t="str">
        <f>IFERROR('Business Unit 1'!H37+'Business Unit 2'!H37+'Business Unit 3'!H37,"-")</f>
        <v>-</v>
      </c>
      <c r="I37" s="113" t="str">
        <f>IFERROR('Business Unit 1'!I37+'Business Unit 2'!I37+'Business Unit 3'!I37,"-")</f>
        <v>-</v>
      </c>
      <c r="J37" s="113" t="str">
        <f>IFERROR('Business Unit 1'!J37+'Business Unit 2'!J37+'Business Unit 3'!J37,"-")</f>
        <v>-</v>
      </c>
      <c r="K37" s="113" t="str">
        <f>IFERROR('Business Unit 1'!K37+'Business Unit 2'!K37+'Business Unit 3'!K37,"-")</f>
        <v>-</v>
      </c>
      <c r="L37" s="113" t="str">
        <f>IFERROR('Business Unit 1'!L37+'Business Unit 2'!L37+'Business Unit 3'!L37,"-")</f>
        <v>-</v>
      </c>
      <c r="M37" s="113" t="str">
        <f>IFERROR('Business Unit 1'!M37+'Business Unit 2'!M37+'Business Unit 3'!M37,"-")</f>
        <v>-</v>
      </c>
      <c r="N37" s="113" t="str">
        <f>IFERROR('Business Unit 1'!N37+'Business Unit 2'!N37+'Business Unit 3'!N37,"-")</f>
        <v>-</v>
      </c>
      <c r="O37" s="148" t="str">
        <f t="shared" si="5"/>
        <v>-</v>
      </c>
      <c r="P37" s="148" t="str">
        <f t="shared" si="5"/>
        <v>-</v>
      </c>
      <c r="Q37" s="115" t="str">
        <f t="shared" si="6"/>
        <v>-</v>
      </c>
      <c r="R37" s="5">
        <f t="shared" si="7"/>
        <v>0</v>
      </c>
      <c r="S37" s="46">
        <v>10577</v>
      </c>
      <c r="T37" s="31" t="str">
        <f t="shared" si="8"/>
        <v>-</v>
      </c>
      <c r="U37" s="47">
        <f t="shared" si="9"/>
        <v>0</v>
      </c>
      <c r="V37" s="3" t="s">
        <v>0</v>
      </c>
      <c r="W37" s="3" t="s">
        <v>0</v>
      </c>
    </row>
    <row r="38" spans="1:27" s="3" customFormat="1">
      <c r="A38" s="51" t="s">
        <v>48</v>
      </c>
      <c r="B38" s="27" t="s">
        <v>49</v>
      </c>
      <c r="C38" s="113" t="str">
        <f>IFERROR('Business Unit 1'!C38+'Business Unit 2'!C38+'Business Unit 3'!C38,"-")</f>
        <v>-</v>
      </c>
      <c r="D38" s="113" t="str">
        <f>IFERROR('Business Unit 1'!D38+'Business Unit 2'!D38+'Business Unit 3'!D38,"-")</f>
        <v>-</v>
      </c>
      <c r="E38" s="113" t="str">
        <f>IFERROR('Business Unit 1'!E38+'Business Unit 2'!E38+'Business Unit 3'!E38,"-")</f>
        <v>-</v>
      </c>
      <c r="F38" s="113" t="str">
        <f>IFERROR('Business Unit 1'!F38+'Business Unit 2'!F38+'Business Unit 3'!F38,"-")</f>
        <v>-</v>
      </c>
      <c r="G38" s="113" t="str">
        <f>IFERROR('Business Unit 1'!G38+'Business Unit 2'!G38+'Business Unit 3'!G38,"-")</f>
        <v>-</v>
      </c>
      <c r="H38" s="113" t="str">
        <f>IFERROR('Business Unit 1'!H38+'Business Unit 2'!H38+'Business Unit 3'!H38,"-")</f>
        <v>-</v>
      </c>
      <c r="I38" s="113" t="str">
        <f>IFERROR('Business Unit 1'!I38+'Business Unit 2'!I38+'Business Unit 3'!I38,"-")</f>
        <v>-</v>
      </c>
      <c r="J38" s="113" t="str">
        <f>IFERROR('Business Unit 1'!J38+'Business Unit 2'!J38+'Business Unit 3'!J38,"-")</f>
        <v>-</v>
      </c>
      <c r="K38" s="113" t="str">
        <f>IFERROR('Business Unit 1'!K38+'Business Unit 2'!K38+'Business Unit 3'!K38,"-")</f>
        <v>-</v>
      </c>
      <c r="L38" s="113" t="str">
        <f>IFERROR('Business Unit 1'!L38+'Business Unit 2'!L38+'Business Unit 3'!L38,"-")</f>
        <v>-</v>
      </c>
      <c r="M38" s="113" t="str">
        <f>IFERROR('Business Unit 1'!M38+'Business Unit 2'!M38+'Business Unit 3'!M38,"-")</f>
        <v>-</v>
      </c>
      <c r="N38" s="113" t="str">
        <f>IFERROR('Business Unit 1'!N38+'Business Unit 2'!N38+'Business Unit 3'!N38,"-")</f>
        <v>-</v>
      </c>
      <c r="O38" s="148" t="str">
        <f t="shared" si="5"/>
        <v>-</v>
      </c>
      <c r="P38" s="148" t="str">
        <f t="shared" si="5"/>
        <v>-</v>
      </c>
      <c r="Q38" s="115" t="str">
        <f t="shared" si="6"/>
        <v>-</v>
      </c>
      <c r="R38" s="5">
        <f t="shared" si="7"/>
        <v>0</v>
      </c>
      <c r="S38" s="46">
        <v>25008</v>
      </c>
      <c r="T38" s="31" t="str">
        <f t="shared" si="8"/>
        <v>-</v>
      </c>
      <c r="U38" s="47">
        <f t="shared" si="9"/>
        <v>0</v>
      </c>
    </row>
    <row r="39" spans="1:27" s="3" customFormat="1">
      <c r="A39" s="48" t="s">
        <v>50</v>
      </c>
      <c r="B39" s="27" t="s">
        <v>51</v>
      </c>
      <c r="C39" s="113">
        <f>IFERROR('Business Unit 1'!C39+'Business Unit 2'!C39+'Business Unit 3'!C39,"-")</f>
        <v>23333.333333333336</v>
      </c>
      <c r="D39" s="113">
        <f>IFERROR('Business Unit 1'!D39+'Business Unit 2'!D39+'Business Unit 3'!D39,"-")</f>
        <v>23333.333333333336</v>
      </c>
      <c r="E39" s="113">
        <f>IFERROR('Business Unit 1'!E39+'Business Unit 2'!E39+'Business Unit 3'!E39,"-")</f>
        <v>23333.333333333336</v>
      </c>
      <c r="F39" s="113">
        <f>IFERROR('Business Unit 1'!F39+'Business Unit 2'!F39+'Business Unit 3'!F39,"-")</f>
        <v>23333.333333333336</v>
      </c>
      <c r="G39" s="113">
        <f>IFERROR('Business Unit 1'!G39+'Business Unit 2'!G39+'Business Unit 3'!G39,"-")</f>
        <v>23333.333333333336</v>
      </c>
      <c r="H39" s="113">
        <f>IFERROR('Business Unit 1'!H39+'Business Unit 2'!H39+'Business Unit 3'!H39,"-")</f>
        <v>23333.333333333336</v>
      </c>
      <c r="I39" s="113">
        <f>IFERROR('Business Unit 1'!I39+'Business Unit 2'!I39+'Business Unit 3'!I39,"-")</f>
        <v>23333.333333333336</v>
      </c>
      <c r="J39" s="113">
        <f>IFERROR('Business Unit 1'!J39+'Business Unit 2'!J39+'Business Unit 3'!J39,"-")</f>
        <v>23333.333333333336</v>
      </c>
      <c r="K39" s="113">
        <f>IFERROR('Business Unit 1'!K39+'Business Unit 2'!K39+'Business Unit 3'!K39,"-")</f>
        <v>23333.333333333336</v>
      </c>
      <c r="L39" s="113">
        <f>IFERROR('Business Unit 1'!L39+'Business Unit 2'!L39+'Business Unit 3'!L39,"-")</f>
        <v>23333.333333333336</v>
      </c>
      <c r="M39" s="113">
        <f>IFERROR('Business Unit 1'!M39+'Business Unit 2'!M39+'Business Unit 3'!M39,"-")</f>
        <v>23333.333333333336</v>
      </c>
      <c r="N39" s="113">
        <f>IFERROR('Business Unit 1'!N39+'Business Unit 2'!N39+'Business Unit 3'!N39,"-")</f>
        <v>23333.333333333336</v>
      </c>
      <c r="O39" s="148">
        <f t="shared" si="5"/>
        <v>280000.00000000006</v>
      </c>
      <c r="P39" s="148">
        <f t="shared" si="5"/>
        <v>280000.00000000006</v>
      </c>
      <c r="Q39" s="115" t="str">
        <f t="shared" si="6"/>
        <v>-</v>
      </c>
      <c r="R39" s="5">
        <f t="shared" si="7"/>
        <v>0</v>
      </c>
      <c r="S39" s="46">
        <v>36149</v>
      </c>
      <c r="T39" s="31">
        <f t="shared" si="8"/>
        <v>243851.00000000006</v>
      </c>
      <c r="U39" s="47">
        <f t="shared" si="9"/>
        <v>6.7457191070292417</v>
      </c>
      <c r="V39" s="3" t="s">
        <v>0</v>
      </c>
      <c r="W39" s="3" t="s">
        <v>0</v>
      </c>
    </row>
    <row r="40" spans="1:27" s="3" customFormat="1">
      <c r="A40" s="48">
        <v>7240</v>
      </c>
      <c r="B40" s="27" t="s">
        <v>52</v>
      </c>
      <c r="C40" s="113">
        <f>IFERROR('Business Unit 1'!C40+'Business Unit 2'!C40+'Business Unit 3'!C40,"-")</f>
        <v>4500</v>
      </c>
      <c r="D40" s="113">
        <f>IFERROR('Business Unit 1'!D40+'Business Unit 2'!D40+'Business Unit 3'!D40,"-")</f>
        <v>4500</v>
      </c>
      <c r="E40" s="113">
        <f>IFERROR('Business Unit 1'!E40+'Business Unit 2'!E40+'Business Unit 3'!E40,"-")</f>
        <v>4500</v>
      </c>
      <c r="F40" s="113">
        <f>IFERROR('Business Unit 1'!F40+'Business Unit 2'!F40+'Business Unit 3'!F40,"-")</f>
        <v>4500</v>
      </c>
      <c r="G40" s="113">
        <f>IFERROR('Business Unit 1'!G40+'Business Unit 2'!G40+'Business Unit 3'!G40,"-")</f>
        <v>4500</v>
      </c>
      <c r="H40" s="113">
        <f>IFERROR('Business Unit 1'!H40+'Business Unit 2'!H40+'Business Unit 3'!H40,"-")</f>
        <v>4500</v>
      </c>
      <c r="I40" s="113">
        <f>IFERROR('Business Unit 1'!I40+'Business Unit 2'!I40+'Business Unit 3'!I40,"-")</f>
        <v>4500</v>
      </c>
      <c r="J40" s="113">
        <f>IFERROR('Business Unit 1'!J40+'Business Unit 2'!J40+'Business Unit 3'!J40,"-")</f>
        <v>4500</v>
      </c>
      <c r="K40" s="113">
        <f>IFERROR('Business Unit 1'!K40+'Business Unit 2'!K40+'Business Unit 3'!K40,"-")</f>
        <v>4500</v>
      </c>
      <c r="L40" s="113">
        <f>IFERROR('Business Unit 1'!L40+'Business Unit 2'!L40+'Business Unit 3'!L40,"-")</f>
        <v>4500</v>
      </c>
      <c r="M40" s="113">
        <f>IFERROR('Business Unit 1'!M40+'Business Unit 2'!M40+'Business Unit 3'!M40,"-")</f>
        <v>4500</v>
      </c>
      <c r="N40" s="113">
        <f>IFERROR('Business Unit 1'!N40+'Business Unit 2'!N40+'Business Unit 3'!N40,"-")</f>
        <v>4500</v>
      </c>
      <c r="O40" s="148">
        <f t="shared" si="5"/>
        <v>54000</v>
      </c>
      <c r="P40" s="148">
        <f t="shared" si="5"/>
        <v>54000</v>
      </c>
      <c r="Q40" s="115" t="str">
        <f t="shared" si="6"/>
        <v>-</v>
      </c>
      <c r="R40" s="5">
        <f t="shared" si="7"/>
        <v>0</v>
      </c>
      <c r="S40" s="46">
        <v>0</v>
      </c>
      <c r="T40" s="31">
        <f t="shared" si="8"/>
        <v>54000</v>
      </c>
      <c r="U40" s="47">
        <f t="shared" si="9"/>
        <v>0</v>
      </c>
    </row>
    <row r="41" spans="1:27" s="3" customFormat="1">
      <c r="A41" s="48" t="s">
        <v>53</v>
      </c>
      <c r="B41" s="27" t="s">
        <v>54</v>
      </c>
      <c r="C41" s="113">
        <f>IFERROR('Business Unit 1'!C41+'Business Unit 2'!C41+'Business Unit 3'!C41,"-")</f>
        <v>5833.3333333333339</v>
      </c>
      <c r="D41" s="113">
        <f>IFERROR('Business Unit 1'!D41+'Business Unit 2'!D41+'Business Unit 3'!D41,"-")</f>
        <v>5833.3333333333339</v>
      </c>
      <c r="E41" s="113">
        <f>IFERROR('Business Unit 1'!E41+'Business Unit 2'!E41+'Business Unit 3'!E41,"-")</f>
        <v>5833.3333333333339</v>
      </c>
      <c r="F41" s="113">
        <f>IFERROR('Business Unit 1'!F41+'Business Unit 2'!F41+'Business Unit 3'!F41,"-")</f>
        <v>5833.3333333333339</v>
      </c>
      <c r="G41" s="113">
        <f>IFERROR('Business Unit 1'!G41+'Business Unit 2'!G41+'Business Unit 3'!G41,"-")</f>
        <v>5833.3333333333339</v>
      </c>
      <c r="H41" s="113">
        <f>IFERROR('Business Unit 1'!H41+'Business Unit 2'!H41+'Business Unit 3'!H41,"-")</f>
        <v>5833.3333333333339</v>
      </c>
      <c r="I41" s="113">
        <f>IFERROR('Business Unit 1'!I41+'Business Unit 2'!I41+'Business Unit 3'!I41,"-")</f>
        <v>5833.3333333333339</v>
      </c>
      <c r="J41" s="113">
        <f>IFERROR('Business Unit 1'!J41+'Business Unit 2'!J41+'Business Unit 3'!J41,"-")</f>
        <v>5833.3333333333339</v>
      </c>
      <c r="K41" s="113">
        <f>IFERROR('Business Unit 1'!K41+'Business Unit 2'!K41+'Business Unit 3'!K41,"-")</f>
        <v>5833.3333333333339</v>
      </c>
      <c r="L41" s="113">
        <f>IFERROR('Business Unit 1'!L41+'Business Unit 2'!L41+'Business Unit 3'!L41,"-")</f>
        <v>5833.3333333333339</v>
      </c>
      <c r="M41" s="113">
        <f>IFERROR('Business Unit 1'!M41+'Business Unit 2'!M41+'Business Unit 3'!M41,"-")</f>
        <v>5833.3333333333339</v>
      </c>
      <c r="N41" s="113">
        <f>IFERROR('Business Unit 1'!N41+'Business Unit 2'!N41+'Business Unit 3'!N41,"-")</f>
        <v>5833.3333333333339</v>
      </c>
      <c r="O41" s="148">
        <f t="shared" si="5"/>
        <v>70000.000000000015</v>
      </c>
      <c r="P41" s="148">
        <f t="shared" si="5"/>
        <v>70000.000000000015</v>
      </c>
      <c r="Q41" s="115" t="str">
        <f t="shared" si="6"/>
        <v>-</v>
      </c>
      <c r="R41" s="5">
        <f t="shared" si="7"/>
        <v>0</v>
      </c>
      <c r="S41" s="46">
        <v>29256</v>
      </c>
      <c r="T41" s="31">
        <f t="shared" si="8"/>
        <v>40744.000000000015</v>
      </c>
      <c r="U41" s="47">
        <f t="shared" si="9"/>
        <v>1.3926715887339354</v>
      </c>
      <c r="V41" s="3" t="s">
        <v>0</v>
      </c>
      <c r="W41" s="3" t="s">
        <v>0</v>
      </c>
    </row>
    <row r="42" spans="1:27" s="3" customFormat="1">
      <c r="A42" s="48" t="s">
        <v>55</v>
      </c>
      <c r="B42" s="27" t="s">
        <v>56</v>
      </c>
      <c r="C42" s="113" t="str">
        <f>IFERROR('Business Unit 1'!C42+'Business Unit 2'!C42+'Business Unit 3'!C42,"-")</f>
        <v>-</v>
      </c>
      <c r="D42" s="113" t="str">
        <f>IFERROR('Business Unit 1'!D42+'Business Unit 2'!D42+'Business Unit 3'!D42,"-")</f>
        <v>-</v>
      </c>
      <c r="E42" s="113" t="str">
        <f>IFERROR('Business Unit 1'!E42+'Business Unit 2'!E42+'Business Unit 3'!E42,"-")</f>
        <v>-</v>
      </c>
      <c r="F42" s="113" t="str">
        <f>IFERROR('Business Unit 1'!F42+'Business Unit 2'!F42+'Business Unit 3'!F42,"-")</f>
        <v>-</v>
      </c>
      <c r="G42" s="113" t="str">
        <f>IFERROR('Business Unit 1'!G42+'Business Unit 2'!G42+'Business Unit 3'!G42,"-")</f>
        <v>-</v>
      </c>
      <c r="H42" s="113" t="str">
        <f>IFERROR('Business Unit 1'!H42+'Business Unit 2'!H42+'Business Unit 3'!H42,"-")</f>
        <v>-</v>
      </c>
      <c r="I42" s="113" t="str">
        <f>IFERROR('Business Unit 1'!I42+'Business Unit 2'!I42+'Business Unit 3'!I42,"-")</f>
        <v>-</v>
      </c>
      <c r="J42" s="113" t="str">
        <f>IFERROR('Business Unit 1'!J42+'Business Unit 2'!J42+'Business Unit 3'!J42,"-")</f>
        <v>-</v>
      </c>
      <c r="K42" s="113" t="str">
        <f>IFERROR('Business Unit 1'!K42+'Business Unit 2'!K42+'Business Unit 3'!K42,"-")</f>
        <v>-</v>
      </c>
      <c r="L42" s="113" t="str">
        <f>IFERROR('Business Unit 1'!L42+'Business Unit 2'!L42+'Business Unit 3'!L42,"-")</f>
        <v>-</v>
      </c>
      <c r="M42" s="113" t="str">
        <f>IFERROR('Business Unit 1'!M42+'Business Unit 2'!M42+'Business Unit 3'!M42,"-")</f>
        <v>-</v>
      </c>
      <c r="N42" s="113" t="str">
        <f>IFERROR('Business Unit 1'!N42+'Business Unit 2'!N42+'Business Unit 3'!N42,"-")</f>
        <v>-</v>
      </c>
      <c r="O42" s="148" t="str">
        <f t="shared" si="5"/>
        <v>-</v>
      </c>
      <c r="P42" s="148" t="str">
        <f t="shared" si="5"/>
        <v>-</v>
      </c>
      <c r="Q42" s="115" t="str">
        <f t="shared" si="6"/>
        <v>-</v>
      </c>
      <c r="R42" s="5">
        <f t="shared" si="7"/>
        <v>0</v>
      </c>
      <c r="S42" s="46">
        <v>1985</v>
      </c>
      <c r="T42" s="31" t="str">
        <f t="shared" si="8"/>
        <v>-</v>
      </c>
      <c r="U42" s="47">
        <f t="shared" si="9"/>
        <v>0</v>
      </c>
    </row>
    <row r="43" spans="1:27" s="3" customFormat="1">
      <c r="A43" s="48" t="s">
        <v>57</v>
      </c>
      <c r="B43" s="27" t="s">
        <v>58</v>
      </c>
      <c r="C43" s="113" t="str">
        <f>IFERROR('Business Unit 1'!C43+'Business Unit 2'!C43+'Business Unit 3'!C43,"-")</f>
        <v>-</v>
      </c>
      <c r="D43" s="113" t="str">
        <f>IFERROR('Business Unit 1'!D43+'Business Unit 2'!D43+'Business Unit 3'!D43,"-")</f>
        <v>-</v>
      </c>
      <c r="E43" s="113" t="str">
        <f>IFERROR('Business Unit 1'!E43+'Business Unit 2'!E43+'Business Unit 3'!E43,"-")</f>
        <v>-</v>
      </c>
      <c r="F43" s="113" t="str">
        <f>IFERROR('Business Unit 1'!F43+'Business Unit 2'!F43+'Business Unit 3'!F43,"-")</f>
        <v>-</v>
      </c>
      <c r="G43" s="113" t="str">
        <f>IFERROR('Business Unit 1'!G43+'Business Unit 2'!G43+'Business Unit 3'!G43,"-")</f>
        <v>-</v>
      </c>
      <c r="H43" s="113" t="str">
        <f>IFERROR('Business Unit 1'!H43+'Business Unit 2'!H43+'Business Unit 3'!H43,"-")</f>
        <v>-</v>
      </c>
      <c r="I43" s="113" t="str">
        <f>IFERROR('Business Unit 1'!I43+'Business Unit 2'!I43+'Business Unit 3'!I43,"-")</f>
        <v>-</v>
      </c>
      <c r="J43" s="113" t="str">
        <f>IFERROR('Business Unit 1'!J43+'Business Unit 2'!J43+'Business Unit 3'!J43,"-")</f>
        <v>-</v>
      </c>
      <c r="K43" s="113" t="str">
        <f>IFERROR('Business Unit 1'!K43+'Business Unit 2'!K43+'Business Unit 3'!K43,"-")</f>
        <v>-</v>
      </c>
      <c r="L43" s="113" t="str">
        <f>IFERROR('Business Unit 1'!L43+'Business Unit 2'!L43+'Business Unit 3'!L43,"-")</f>
        <v>-</v>
      </c>
      <c r="M43" s="113" t="str">
        <f>IFERROR('Business Unit 1'!M43+'Business Unit 2'!M43+'Business Unit 3'!M43,"-")</f>
        <v>-</v>
      </c>
      <c r="N43" s="113" t="str">
        <f>IFERROR('Business Unit 1'!N43+'Business Unit 2'!N43+'Business Unit 3'!N43,"-")</f>
        <v>-</v>
      </c>
      <c r="O43" s="148" t="str">
        <f t="shared" si="5"/>
        <v>-</v>
      </c>
      <c r="P43" s="148" t="str">
        <f t="shared" si="5"/>
        <v>-</v>
      </c>
      <c r="Q43" s="115" t="str">
        <f t="shared" si="6"/>
        <v>-</v>
      </c>
      <c r="R43" s="5">
        <f t="shared" si="7"/>
        <v>0</v>
      </c>
      <c r="S43" s="46">
        <v>17498</v>
      </c>
      <c r="T43" s="31" t="str">
        <f t="shared" si="8"/>
        <v>-</v>
      </c>
      <c r="U43" s="47">
        <f t="shared" si="9"/>
        <v>0</v>
      </c>
      <c r="V43" s="3" t="s">
        <v>0</v>
      </c>
      <c r="W43" s="3" t="s">
        <v>0</v>
      </c>
      <c r="AA43" s="3" t="s">
        <v>0</v>
      </c>
    </row>
    <row r="44" spans="1:27" s="3" customFormat="1">
      <c r="A44" s="48" t="s">
        <v>59</v>
      </c>
      <c r="B44" s="27" t="s">
        <v>60</v>
      </c>
      <c r="C44" s="113" t="str">
        <f>IFERROR('Business Unit 1'!C44+'Business Unit 2'!C44+'Business Unit 3'!C44,"-")</f>
        <v>-</v>
      </c>
      <c r="D44" s="113" t="str">
        <f>IFERROR('Business Unit 1'!D44+'Business Unit 2'!D44+'Business Unit 3'!D44,"-")</f>
        <v>-</v>
      </c>
      <c r="E44" s="113" t="str">
        <f>IFERROR('Business Unit 1'!E44+'Business Unit 2'!E44+'Business Unit 3'!E44,"-")</f>
        <v>-</v>
      </c>
      <c r="F44" s="113" t="str">
        <f>IFERROR('Business Unit 1'!F44+'Business Unit 2'!F44+'Business Unit 3'!F44,"-")</f>
        <v>-</v>
      </c>
      <c r="G44" s="113" t="str">
        <f>IFERROR('Business Unit 1'!G44+'Business Unit 2'!G44+'Business Unit 3'!G44,"-")</f>
        <v>-</v>
      </c>
      <c r="H44" s="113" t="str">
        <f>IFERROR('Business Unit 1'!H44+'Business Unit 2'!H44+'Business Unit 3'!H44,"-")</f>
        <v>-</v>
      </c>
      <c r="I44" s="113" t="str">
        <f>IFERROR('Business Unit 1'!I44+'Business Unit 2'!I44+'Business Unit 3'!I44,"-")</f>
        <v>-</v>
      </c>
      <c r="J44" s="113" t="str">
        <f>IFERROR('Business Unit 1'!J44+'Business Unit 2'!J44+'Business Unit 3'!J44,"-")</f>
        <v>-</v>
      </c>
      <c r="K44" s="113" t="str">
        <f>IFERROR('Business Unit 1'!K44+'Business Unit 2'!K44+'Business Unit 3'!K44,"-")</f>
        <v>-</v>
      </c>
      <c r="L44" s="113" t="str">
        <f>IFERROR('Business Unit 1'!L44+'Business Unit 2'!L44+'Business Unit 3'!L44,"-")</f>
        <v>-</v>
      </c>
      <c r="M44" s="113" t="str">
        <f>IFERROR('Business Unit 1'!M44+'Business Unit 2'!M44+'Business Unit 3'!M44,"-")</f>
        <v>-</v>
      </c>
      <c r="N44" s="113" t="str">
        <f>IFERROR('Business Unit 1'!N44+'Business Unit 2'!N44+'Business Unit 3'!N44,"-")</f>
        <v>-</v>
      </c>
      <c r="O44" s="148" t="str">
        <f t="shared" si="5"/>
        <v>-</v>
      </c>
      <c r="P44" s="148" t="str">
        <f t="shared" si="5"/>
        <v>-</v>
      </c>
      <c r="Q44" s="115" t="str">
        <f t="shared" si="6"/>
        <v>-</v>
      </c>
      <c r="R44" s="5">
        <f t="shared" si="7"/>
        <v>0</v>
      </c>
      <c r="S44" s="46">
        <v>0</v>
      </c>
      <c r="T44" s="31" t="str">
        <f t="shared" si="8"/>
        <v>-</v>
      </c>
      <c r="U44" s="47">
        <f t="shared" si="9"/>
        <v>0</v>
      </c>
    </row>
    <row r="45" spans="1:27" s="3" customFormat="1">
      <c r="A45" s="48" t="s">
        <v>61</v>
      </c>
      <c r="B45" s="27" t="s">
        <v>62</v>
      </c>
      <c r="C45" s="113" t="str">
        <f>IFERROR('Business Unit 1'!C45+'Business Unit 2'!C45+'Business Unit 3'!C45,"-")</f>
        <v>-</v>
      </c>
      <c r="D45" s="113" t="str">
        <f>IFERROR('Business Unit 1'!D45+'Business Unit 2'!D45+'Business Unit 3'!D45,"-")</f>
        <v>-</v>
      </c>
      <c r="E45" s="113" t="str">
        <f>IFERROR('Business Unit 1'!E45+'Business Unit 2'!E45+'Business Unit 3'!E45,"-")</f>
        <v>-</v>
      </c>
      <c r="F45" s="113" t="str">
        <f>IFERROR('Business Unit 1'!F45+'Business Unit 2'!F45+'Business Unit 3'!F45,"-")</f>
        <v>-</v>
      </c>
      <c r="G45" s="113" t="str">
        <f>IFERROR('Business Unit 1'!G45+'Business Unit 2'!G45+'Business Unit 3'!G45,"-")</f>
        <v>-</v>
      </c>
      <c r="H45" s="113" t="str">
        <f>IFERROR('Business Unit 1'!H45+'Business Unit 2'!H45+'Business Unit 3'!H45,"-")</f>
        <v>-</v>
      </c>
      <c r="I45" s="113" t="str">
        <f>IFERROR('Business Unit 1'!I45+'Business Unit 2'!I45+'Business Unit 3'!I45,"-")</f>
        <v>-</v>
      </c>
      <c r="J45" s="113" t="str">
        <f>IFERROR('Business Unit 1'!J45+'Business Unit 2'!J45+'Business Unit 3'!J45,"-")</f>
        <v>-</v>
      </c>
      <c r="K45" s="113" t="str">
        <f>IFERROR('Business Unit 1'!K45+'Business Unit 2'!K45+'Business Unit 3'!K45,"-")</f>
        <v>-</v>
      </c>
      <c r="L45" s="113" t="str">
        <f>IFERROR('Business Unit 1'!L45+'Business Unit 2'!L45+'Business Unit 3'!L45,"-")</f>
        <v>-</v>
      </c>
      <c r="M45" s="113" t="str">
        <f>IFERROR('Business Unit 1'!M45+'Business Unit 2'!M45+'Business Unit 3'!M45,"-")</f>
        <v>-</v>
      </c>
      <c r="N45" s="113" t="str">
        <f>IFERROR('Business Unit 1'!N45+'Business Unit 2'!N45+'Business Unit 3'!N45,"-")</f>
        <v>-</v>
      </c>
      <c r="O45" s="148" t="str">
        <f t="shared" si="5"/>
        <v>-</v>
      </c>
      <c r="P45" s="148" t="str">
        <f t="shared" si="5"/>
        <v>-</v>
      </c>
      <c r="Q45" s="115" t="str">
        <f t="shared" si="6"/>
        <v>-</v>
      </c>
      <c r="R45" s="5">
        <f t="shared" si="7"/>
        <v>0</v>
      </c>
      <c r="S45" s="46">
        <v>0</v>
      </c>
      <c r="T45" s="31" t="str">
        <f t="shared" si="8"/>
        <v>-</v>
      </c>
      <c r="U45" s="47">
        <f t="shared" si="9"/>
        <v>0</v>
      </c>
    </row>
    <row r="46" spans="1:27" s="3" customFormat="1">
      <c r="A46" s="48" t="s">
        <v>63</v>
      </c>
      <c r="B46" s="27" t="s">
        <v>64</v>
      </c>
      <c r="C46" s="113" t="str">
        <f>IFERROR('Business Unit 1'!C46+'Business Unit 2'!C46+'Business Unit 3'!C46,"-")</f>
        <v>-</v>
      </c>
      <c r="D46" s="113" t="str">
        <f>IFERROR('Business Unit 1'!D46+'Business Unit 2'!D46+'Business Unit 3'!D46,"-")</f>
        <v>-</v>
      </c>
      <c r="E46" s="113" t="str">
        <f>IFERROR('Business Unit 1'!E46+'Business Unit 2'!E46+'Business Unit 3'!E46,"-")</f>
        <v>-</v>
      </c>
      <c r="F46" s="113" t="str">
        <f>IFERROR('Business Unit 1'!F46+'Business Unit 2'!F46+'Business Unit 3'!F46,"-")</f>
        <v>-</v>
      </c>
      <c r="G46" s="113" t="str">
        <f>IFERROR('Business Unit 1'!G46+'Business Unit 2'!G46+'Business Unit 3'!G46,"-")</f>
        <v>-</v>
      </c>
      <c r="H46" s="113" t="str">
        <f>IFERROR('Business Unit 1'!H46+'Business Unit 2'!H46+'Business Unit 3'!H46,"-")</f>
        <v>-</v>
      </c>
      <c r="I46" s="113" t="str">
        <f>IFERROR('Business Unit 1'!I46+'Business Unit 2'!I46+'Business Unit 3'!I46,"-")</f>
        <v>-</v>
      </c>
      <c r="J46" s="113" t="str">
        <f>IFERROR('Business Unit 1'!J46+'Business Unit 2'!J46+'Business Unit 3'!J46,"-")</f>
        <v>-</v>
      </c>
      <c r="K46" s="113" t="str">
        <f>IFERROR('Business Unit 1'!K46+'Business Unit 2'!K46+'Business Unit 3'!K46,"-")</f>
        <v>-</v>
      </c>
      <c r="L46" s="113" t="str">
        <f>IFERROR('Business Unit 1'!L46+'Business Unit 2'!L46+'Business Unit 3'!L46,"-")</f>
        <v>-</v>
      </c>
      <c r="M46" s="113" t="str">
        <f>IFERROR('Business Unit 1'!M46+'Business Unit 2'!M46+'Business Unit 3'!M46,"-")</f>
        <v>-</v>
      </c>
      <c r="N46" s="113" t="str">
        <f>IFERROR('Business Unit 1'!N46+'Business Unit 2'!N46+'Business Unit 3'!N46,"-")</f>
        <v>-</v>
      </c>
      <c r="O46" s="148" t="str">
        <f t="shared" si="5"/>
        <v>-</v>
      </c>
      <c r="P46" s="148" t="str">
        <f t="shared" si="5"/>
        <v>-</v>
      </c>
      <c r="Q46" s="115" t="str">
        <f t="shared" si="6"/>
        <v>-</v>
      </c>
      <c r="R46" s="5">
        <f t="shared" si="7"/>
        <v>0</v>
      </c>
      <c r="S46" s="46">
        <v>90981</v>
      </c>
      <c r="T46" s="31" t="str">
        <f t="shared" si="8"/>
        <v>-</v>
      </c>
      <c r="U46" s="47">
        <f t="shared" si="9"/>
        <v>0</v>
      </c>
      <c r="AA46" s="3" t="s">
        <v>0</v>
      </c>
    </row>
    <row r="47" spans="1:27" s="3" customFormat="1">
      <c r="A47" s="48" t="s">
        <v>65</v>
      </c>
      <c r="B47" s="27" t="s">
        <v>66</v>
      </c>
      <c r="C47" s="113" t="str">
        <f>IFERROR('Business Unit 1'!C47+'Business Unit 2'!C47+'Business Unit 3'!C47,"-")</f>
        <v>-</v>
      </c>
      <c r="D47" s="113" t="str">
        <f>IFERROR('Business Unit 1'!D47+'Business Unit 2'!D47+'Business Unit 3'!D47,"-")</f>
        <v>-</v>
      </c>
      <c r="E47" s="113" t="str">
        <f>IFERROR('Business Unit 1'!E47+'Business Unit 2'!E47+'Business Unit 3'!E47,"-")</f>
        <v>-</v>
      </c>
      <c r="F47" s="113" t="str">
        <f>IFERROR('Business Unit 1'!F47+'Business Unit 2'!F47+'Business Unit 3'!F47,"-")</f>
        <v>-</v>
      </c>
      <c r="G47" s="113" t="str">
        <f>IFERROR('Business Unit 1'!G47+'Business Unit 2'!G47+'Business Unit 3'!G47,"-")</f>
        <v>-</v>
      </c>
      <c r="H47" s="113" t="str">
        <f>IFERROR('Business Unit 1'!H47+'Business Unit 2'!H47+'Business Unit 3'!H47,"-")</f>
        <v>-</v>
      </c>
      <c r="I47" s="113" t="str">
        <f>IFERROR('Business Unit 1'!I47+'Business Unit 2'!I47+'Business Unit 3'!I47,"-")</f>
        <v>-</v>
      </c>
      <c r="J47" s="113" t="str">
        <f>IFERROR('Business Unit 1'!J47+'Business Unit 2'!J47+'Business Unit 3'!J47,"-")</f>
        <v>-</v>
      </c>
      <c r="K47" s="113" t="str">
        <f>IFERROR('Business Unit 1'!K47+'Business Unit 2'!K47+'Business Unit 3'!K47,"-")</f>
        <v>-</v>
      </c>
      <c r="L47" s="113" t="str">
        <f>IFERROR('Business Unit 1'!L47+'Business Unit 2'!L47+'Business Unit 3'!L47,"-")</f>
        <v>-</v>
      </c>
      <c r="M47" s="113" t="str">
        <f>IFERROR('Business Unit 1'!M47+'Business Unit 2'!M47+'Business Unit 3'!M47,"-")</f>
        <v>-</v>
      </c>
      <c r="N47" s="113" t="str">
        <f>IFERROR('Business Unit 1'!N47+'Business Unit 2'!N47+'Business Unit 3'!N47,"-")</f>
        <v>-</v>
      </c>
      <c r="O47" s="148" t="str">
        <f t="shared" si="5"/>
        <v>-</v>
      </c>
      <c r="P47" s="148" t="str">
        <f t="shared" si="5"/>
        <v>-</v>
      </c>
      <c r="Q47" s="115" t="str">
        <f t="shared" si="6"/>
        <v>-</v>
      </c>
      <c r="R47" s="5">
        <f t="shared" si="7"/>
        <v>0</v>
      </c>
      <c r="S47" s="46">
        <v>0</v>
      </c>
      <c r="T47" s="31" t="str">
        <f t="shared" si="8"/>
        <v>-</v>
      </c>
      <c r="U47" s="47">
        <f t="shared" si="9"/>
        <v>0</v>
      </c>
    </row>
    <row r="48" spans="1:27" s="3" customFormat="1">
      <c r="A48" s="48" t="s">
        <v>67</v>
      </c>
      <c r="B48" s="27" t="s">
        <v>68</v>
      </c>
      <c r="C48" s="113" t="str">
        <f>IFERROR('Business Unit 1'!C48+'Business Unit 2'!C48+'Business Unit 3'!C48,"-")</f>
        <v>-</v>
      </c>
      <c r="D48" s="113" t="str">
        <f>IFERROR('Business Unit 1'!D48+'Business Unit 2'!D48+'Business Unit 3'!D48,"-")</f>
        <v>-</v>
      </c>
      <c r="E48" s="113" t="str">
        <f>IFERROR('Business Unit 1'!E48+'Business Unit 2'!E48+'Business Unit 3'!E48,"-")</f>
        <v>-</v>
      </c>
      <c r="F48" s="113" t="str">
        <f>IFERROR('Business Unit 1'!F48+'Business Unit 2'!F48+'Business Unit 3'!F48,"-")</f>
        <v>-</v>
      </c>
      <c r="G48" s="113" t="str">
        <f>IFERROR('Business Unit 1'!G48+'Business Unit 2'!G48+'Business Unit 3'!G48,"-")</f>
        <v>-</v>
      </c>
      <c r="H48" s="113" t="str">
        <f>IFERROR('Business Unit 1'!H48+'Business Unit 2'!H48+'Business Unit 3'!H48,"-")</f>
        <v>-</v>
      </c>
      <c r="I48" s="113" t="str">
        <f>IFERROR('Business Unit 1'!I48+'Business Unit 2'!I48+'Business Unit 3'!I48,"-")</f>
        <v>-</v>
      </c>
      <c r="J48" s="113" t="str">
        <f>IFERROR('Business Unit 1'!J48+'Business Unit 2'!J48+'Business Unit 3'!J48,"-")</f>
        <v>-</v>
      </c>
      <c r="K48" s="113" t="str">
        <f>IFERROR('Business Unit 1'!K48+'Business Unit 2'!K48+'Business Unit 3'!K48,"-")</f>
        <v>-</v>
      </c>
      <c r="L48" s="113" t="str">
        <f>IFERROR('Business Unit 1'!L48+'Business Unit 2'!L48+'Business Unit 3'!L48,"-")</f>
        <v>-</v>
      </c>
      <c r="M48" s="113" t="str">
        <f>IFERROR('Business Unit 1'!M48+'Business Unit 2'!M48+'Business Unit 3'!M48,"-")</f>
        <v>-</v>
      </c>
      <c r="N48" s="113" t="str">
        <f>IFERROR('Business Unit 1'!N48+'Business Unit 2'!N48+'Business Unit 3'!N48,"-")</f>
        <v>-</v>
      </c>
      <c r="O48" s="148" t="str">
        <f t="shared" si="5"/>
        <v>-</v>
      </c>
      <c r="P48" s="148" t="str">
        <f t="shared" si="5"/>
        <v>-</v>
      </c>
      <c r="Q48" s="115" t="str">
        <f t="shared" si="6"/>
        <v>-</v>
      </c>
      <c r="R48" s="5">
        <f t="shared" si="7"/>
        <v>0</v>
      </c>
      <c r="S48" s="46">
        <v>0</v>
      </c>
      <c r="T48" s="31" t="str">
        <f t="shared" si="8"/>
        <v>-</v>
      </c>
      <c r="U48" s="47">
        <f t="shared" si="9"/>
        <v>0</v>
      </c>
    </row>
    <row r="49" spans="1:27" s="3" customFormat="1">
      <c r="A49" s="48" t="s">
        <v>69</v>
      </c>
      <c r="B49" s="27" t="s">
        <v>70</v>
      </c>
      <c r="C49" s="113" t="str">
        <f>IFERROR('Business Unit 1'!C49+'Business Unit 2'!C49+'Business Unit 3'!C49,"-")</f>
        <v>-</v>
      </c>
      <c r="D49" s="113" t="str">
        <f>IFERROR('Business Unit 1'!D49+'Business Unit 2'!D49+'Business Unit 3'!D49,"-")</f>
        <v>-</v>
      </c>
      <c r="E49" s="113" t="str">
        <f>IFERROR('Business Unit 1'!E49+'Business Unit 2'!E49+'Business Unit 3'!E49,"-")</f>
        <v>-</v>
      </c>
      <c r="F49" s="113" t="str">
        <f>IFERROR('Business Unit 1'!F49+'Business Unit 2'!F49+'Business Unit 3'!F49,"-")</f>
        <v>-</v>
      </c>
      <c r="G49" s="113" t="str">
        <f>IFERROR('Business Unit 1'!G49+'Business Unit 2'!G49+'Business Unit 3'!G49,"-")</f>
        <v>-</v>
      </c>
      <c r="H49" s="113" t="str">
        <f>IFERROR('Business Unit 1'!H49+'Business Unit 2'!H49+'Business Unit 3'!H49,"-")</f>
        <v>-</v>
      </c>
      <c r="I49" s="113" t="str">
        <f>IFERROR('Business Unit 1'!I49+'Business Unit 2'!I49+'Business Unit 3'!I49,"-")</f>
        <v>-</v>
      </c>
      <c r="J49" s="113" t="str">
        <f>IFERROR('Business Unit 1'!J49+'Business Unit 2'!J49+'Business Unit 3'!J49,"-")</f>
        <v>-</v>
      </c>
      <c r="K49" s="113" t="str">
        <f>IFERROR('Business Unit 1'!K49+'Business Unit 2'!K49+'Business Unit 3'!K49,"-")</f>
        <v>-</v>
      </c>
      <c r="L49" s="113" t="str">
        <f>IFERROR('Business Unit 1'!L49+'Business Unit 2'!L49+'Business Unit 3'!L49,"-")</f>
        <v>-</v>
      </c>
      <c r="M49" s="113" t="str">
        <f>IFERROR('Business Unit 1'!M49+'Business Unit 2'!M49+'Business Unit 3'!M49,"-")</f>
        <v>-</v>
      </c>
      <c r="N49" s="113" t="str">
        <f>IFERROR('Business Unit 1'!N49+'Business Unit 2'!N49+'Business Unit 3'!N49,"-")</f>
        <v>-</v>
      </c>
      <c r="O49" s="148" t="str">
        <f t="shared" si="5"/>
        <v>-</v>
      </c>
      <c r="P49" s="148" t="str">
        <f t="shared" si="5"/>
        <v>-</v>
      </c>
      <c r="Q49" s="115" t="str">
        <f t="shared" si="6"/>
        <v>-</v>
      </c>
      <c r="R49" s="5">
        <f t="shared" si="7"/>
        <v>0</v>
      </c>
      <c r="S49" s="46">
        <v>0</v>
      </c>
      <c r="T49" s="31" t="str">
        <f t="shared" si="8"/>
        <v>-</v>
      </c>
      <c r="U49" s="47">
        <f t="shared" si="9"/>
        <v>0</v>
      </c>
    </row>
    <row r="50" spans="1:27" s="3" customFormat="1">
      <c r="A50" s="48" t="s">
        <v>71</v>
      </c>
      <c r="B50" s="27" t="s">
        <v>72</v>
      </c>
      <c r="C50" s="113" t="str">
        <f>IFERROR('Business Unit 1'!C50+'Business Unit 2'!C50+'Business Unit 3'!C50,"-")</f>
        <v>-</v>
      </c>
      <c r="D50" s="113" t="str">
        <f>IFERROR('Business Unit 1'!D50+'Business Unit 2'!D50+'Business Unit 3'!D50,"-")</f>
        <v>-</v>
      </c>
      <c r="E50" s="113" t="str">
        <f>IFERROR('Business Unit 1'!E50+'Business Unit 2'!E50+'Business Unit 3'!E50,"-")</f>
        <v>-</v>
      </c>
      <c r="F50" s="113" t="str">
        <f>IFERROR('Business Unit 1'!F50+'Business Unit 2'!F50+'Business Unit 3'!F50,"-")</f>
        <v>-</v>
      </c>
      <c r="G50" s="113" t="str">
        <f>IFERROR('Business Unit 1'!G50+'Business Unit 2'!G50+'Business Unit 3'!G50,"-")</f>
        <v>-</v>
      </c>
      <c r="H50" s="113" t="str">
        <f>IFERROR('Business Unit 1'!H50+'Business Unit 2'!H50+'Business Unit 3'!H50,"-")</f>
        <v>-</v>
      </c>
      <c r="I50" s="113" t="str">
        <f>IFERROR('Business Unit 1'!I50+'Business Unit 2'!I50+'Business Unit 3'!I50,"-")</f>
        <v>-</v>
      </c>
      <c r="J50" s="113" t="str">
        <f>IFERROR('Business Unit 1'!J50+'Business Unit 2'!J50+'Business Unit 3'!J50,"-")</f>
        <v>-</v>
      </c>
      <c r="K50" s="113" t="str">
        <f>IFERROR('Business Unit 1'!K50+'Business Unit 2'!K50+'Business Unit 3'!K50,"-")</f>
        <v>-</v>
      </c>
      <c r="L50" s="113" t="str">
        <f>IFERROR('Business Unit 1'!L50+'Business Unit 2'!L50+'Business Unit 3'!L50,"-")</f>
        <v>-</v>
      </c>
      <c r="M50" s="113" t="str">
        <f>IFERROR('Business Unit 1'!M50+'Business Unit 2'!M50+'Business Unit 3'!M50,"-")</f>
        <v>-</v>
      </c>
      <c r="N50" s="113" t="str">
        <f>IFERROR('Business Unit 1'!N50+'Business Unit 2'!N50+'Business Unit 3'!N50,"-")</f>
        <v>-</v>
      </c>
      <c r="O50" s="148" t="str">
        <f t="shared" si="5"/>
        <v>-</v>
      </c>
      <c r="P50" s="148" t="str">
        <f t="shared" si="5"/>
        <v>-</v>
      </c>
      <c r="Q50" s="115" t="str">
        <f t="shared" si="6"/>
        <v>-</v>
      </c>
      <c r="R50" s="5">
        <f t="shared" si="7"/>
        <v>0</v>
      </c>
      <c r="S50" s="46">
        <v>290</v>
      </c>
      <c r="T50" s="31" t="str">
        <f t="shared" si="8"/>
        <v>-</v>
      </c>
      <c r="U50" s="47">
        <f t="shared" si="9"/>
        <v>0</v>
      </c>
    </row>
    <row r="51" spans="1:27" s="3" customFormat="1">
      <c r="A51" s="48" t="s">
        <v>73</v>
      </c>
      <c r="B51" s="27" t="s">
        <v>74</v>
      </c>
      <c r="C51" s="113" t="str">
        <f>IFERROR('Business Unit 1'!C51+'Business Unit 2'!C51+'Business Unit 3'!C51,"-")</f>
        <v>-</v>
      </c>
      <c r="D51" s="113" t="str">
        <f>IFERROR('Business Unit 1'!D51+'Business Unit 2'!D51+'Business Unit 3'!D51,"-")</f>
        <v>-</v>
      </c>
      <c r="E51" s="113" t="str">
        <f>IFERROR('Business Unit 1'!E51+'Business Unit 2'!E51+'Business Unit 3'!E51,"-")</f>
        <v>-</v>
      </c>
      <c r="F51" s="113" t="str">
        <f>IFERROR('Business Unit 1'!F51+'Business Unit 2'!F51+'Business Unit 3'!F51,"-")</f>
        <v>-</v>
      </c>
      <c r="G51" s="113" t="str">
        <f>IFERROR('Business Unit 1'!G51+'Business Unit 2'!G51+'Business Unit 3'!G51,"-")</f>
        <v>-</v>
      </c>
      <c r="H51" s="113" t="str">
        <f>IFERROR('Business Unit 1'!H51+'Business Unit 2'!H51+'Business Unit 3'!H51,"-")</f>
        <v>-</v>
      </c>
      <c r="I51" s="113" t="str">
        <f>IFERROR('Business Unit 1'!I51+'Business Unit 2'!I51+'Business Unit 3'!I51,"-")</f>
        <v>-</v>
      </c>
      <c r="J51" s="113" t="str">
        <f>IFERROR('Business Unit 1'!J51+'Business Unit 2'!J51+'Business Unit 3'!J51,"-")</f>
        <v>-</v>
      </c>
      <c r="K51" s="113" t="str">
        <f>IFERROR('Business Unit 1'!K51+'Business Unit 2'!K51+'Business Unit 3'!K51,"-")</f>
        <v>-</v>
      </c>
      <c r="L51" s="113" t="str">
        <f>IFERROR('Business Unit 1'!L51+'Business Unit 2'!L51+'Business Unit 3'!L51,"-")</f>
        <v>-</v>
      </c>
      <c r="M51" s="113" t="str">
        <f>IFERROR('Business Unit 1'!M51+'Business Unit 2'!M51+'Business Unit 3'!M51,"-")</f>
        <v>-</v>
      </c>
      <c r="N51" s="113" t="str">
        <f>IFERROR('Business Unit 1'!N51+'Business Unit 2'!N51+'Business Unit 3'!N51,"-")</f>
        <v>-</v>
      </c>
      <c r="O51" s="148" t="str">
        <f t="shared" si="5"/>
        <v>-</v>
      </c>
      <c r="P51" s="148" t="str">
        <f t="shared" si="5"/>
        <v>-</v>
      </c>
      <c r="Q51" s="115" t="str">
        <f t="shared" si="6"/>
        <v>-</v>
      </c>
      <c r="R51" s="5">
        <f t="shared" si="7"/>
        <v>0</v>
      </c>
      <c r="S51" s="46">
        <v>0</v>
      </c>
      <c r="T51" s="31" t="str">
        <f t="shared" si="8"/>
        <v>-</v>
      </c>
      <c r="U51" s="47">
        <f t="shared" si="9"/>
        <v>0</v>
      </c>
    </row>
    <row r="52" spans="1:27" s="3" customFormat="1">
      <c r="A52" s="48" t="s">
        <v>75</v>
      </c>
      <c r="B52" s="27" t="s">
        <v>76</v>
      </c>
      <c r="C52" s="113" t="str">
        <f>IFERROR('Business Unit 1'!C52+'Business Unit 2'!C52+'Business Unit 3'!C52,"-")</f>
        <v>-</v>
      </c>
      <c r="D52" s="113" t="str">
        <f>IFERROR('Business Unit 1'!D52+'Business Unit 2'!D52+'Business Unit 3'!D52,"-")</f>
        <v>-</v>
      </c>
      <c r="E52" s="113" t="str">
        <f>IFERROR('Business Unit 1'!E52+'Business Unit 2'!E52+'Business Unit 3'!E52,"-")</f>
        <v>-</v>
      </c>
      <c r="F52" s="113" t="str">
        <f>IFERROR('Business Unit 1'!F52+'Business Unit 2'!F52+'Business Unit 3'!F52,"-")</f>
        <v>-</v>
      </c>
      <c r="G52" s="113" t="str">
        <f>IFERROR('Business Unit 1'!G52+'Business Unit 2'!G52+'Business Unit 3'!G52,"-")</f>
        <v>-</v>
      </c>
      <c r="H52" s="113" t="str">
        <f>IFERROR('Business Unit 1'!H52+'Business Unit 2'!H52+'Business Unit 3'!H52,"-")</f>
        <v>-</v>
      </c>
      <c r="I52" s="113" t="str">
        <f>IFERROR('Business Unit 1'!I52+'Business Unit 2'!I52+'Business Unit 3'!I52,"-")</f>
        <v>-</v>
      </c>
      <c r="J52" s="113" t="str">
        <f>IFERROR('Business Unit 1'!J52+'Business Unit 2'!J52+'Business Unit 3'!J52,"-")</f>
        <v>-</v>
      </c>
      <c r="K52" s="113" t="str">
        <f>IFERROR('Business Unit 1'!K52+'Business Unit 2'!K52+'Business Unit 3'!K52,"-")</f>
        <v>-</v>
      </c>
      <c r="L52" s="113" t="str">
        <f>IFERROR('Business Unit 1'!L52+'Business Unit 2'!L52+'Business Unit 3'!L52,"-")</f>
        <v>-</v>
      </c>
      <c r="M52" s="113" t="str">
        <f>IFERROR('Business Unit 1'!M52+'Business Unit 2'!M52+'Business Unit 3'!M52,"-")</f>
        <v>-</v>
      </c>
      <c r="N52" s="113" t="str">
        <f>IFERROR('Business Unit 1'!N52+'Business Unit 2'!N52+'Business Unit 3'!N52,"-")</f>
        <v>-</v>
      </c>
      <c r="O52" s="148" t="str">
        <f t="shared" si="5"/>
        <v>-</v>
      </c>
      <c r="P52" s="148" t="str">
        <f t="shared" si="5"/>
        <v>-</v>
      </c>
      <c r="Q52" s="115" t="str">
        <f t="shared" si="6"/>
        <v>-</v>
      </c>
      <c r="R52" s="5">
        <f t="shared" si="7"/>
        <v>0</v>
      </c>
      <c r="S52" s="46">
        <v>0</v>
      </c>
      <c r="T52" s="31" t="str">
        <f t="shared" si="8"/>
        <v>-</v>
      </c>
      <c r="U52" s="47">
        <f t="shared" si="9"/>
        <v>0</v>
      </c>
    </row>
    <row r="53" spans="1:27" s="3" customFormat="1">
      <c r="A53" s="48" t="s">
        <v>77</v>
      </c>
      <c r="B53" s="27" t="s">
        <v>78</v>
      </c>
      <c r="C53" s="113" t="str">
        <f>IFERROR('Business Unit 1'!C53+'Business Unit 2'!C53+'Business Unit 3'!C53,"-")</f>
        <v>-</v>
      </c>
      <c r="D53" s="113" t="str">
        <f>IFERROR('Business Unit 1'!D53+'Business Unit 2'!D53+'Business Unit 3'!D53,"-")</f>
        <v>-</v>
      </c>
      <c r="E53" s="113" t="str">
        <f>IFERROR('Business Unit 1'!E53+'Business Unit 2'!E53+'Business Unit 3'!E53,"-")</f>
        <v>-</v>
      </c>
      <c r="F53" s="113" t="str">
        <f>IFERROR('Business Unit 1'!F53+'Business Unit 2'!F53+'Business Unit 3'!F53,"-")</f>
        <v>-</v>
      </c>
      <c r="G53" s="113" t="str">
        <f>IFERROR('Business Unit 1'!G53+'Business Unit 2'!G53+'Business Unit 3'!G53,"-")</f>
        <v>-</v>
      </c>
      <c r="H53" s="113" t="str">
        <f>IFERROR('Business Unit 1'!H53+'Business Unit 2'!H53+'Business Unit 3'!H53,"-")</f>
        <v>-</v>
      </c>
      <c r="I53" s="113" t="str">
        <f>IFERROR('Business Unit 1'!I53+'Business Unit 2'!I53+'Business Unit 3'!I53,"-")</f>
        <v>-</v>
      </c>
      <c r="J53" s="113" t="str">
        <f>IFERROR('Business Unit 1'!J53+'Business Unit 2'!J53+'Business Unit 3'!J53,"-")</f>
        <v>-</v>
      </c>
      <c r="K53" s="113" t="str">
        <f>IFERROR('Business Unit 1'!K53+'Business Unit 2'!K53+'Business Unit 3'!K53,"-")</f>
        <v>-</v>
      </c>
      <c r="L53" s="113" t="str">
        <f>IFERROR('Business Unit 1'!L53+'Business Unit 2'!L53+'Business Unit 3'!L53,"-")</f>
        <v>-</v>
      </c>
      <c r="M53" s="113" t="str">
        <f>IFERROR('Business Unit 1'!M53+'Business Unit 2'!M53+'Business Unit 3'!M53,"-")</f>
        <v>-</v>
      </c>
      <c r="N53" s="113" t="str">
        <f>IFERROR('Business Unit 1'!N53+'Business Unit 2'!N53+'Business Unit 3'!N53,"-")</f>
        <v>-</v>
      </c>
      <c r="O53" s="148" t="str">
        <f t="shared" si="5"/>
        <v>-</v>
      </c>
      <c r="P53" s="148" t="str">
        <f t="shared" si="5"/>
        <v>-</v>
      </c>
      <c r="Q53" s="115" t="str">
        <f t="shared" si="6"/>
        <v>-</v>
      </c>
      <c r="R53" s="5">
        <f t="shared" si="7"/>
        <v>0</v>
      </c>
      <c r="S53" s="46">
        <v>0</v>
      </c>
      <c r="T53" s="31" t="str">
        <f t="shared" si="8"/>
        <v>-</v>
      </c>
      <c r="U53" s="47">
        <f t="shared" si="9"/>
        <v>0</v>
      </c>
    </row>
    <row r="54" spans="1:27" s="3" customFormat="1">
      <c r="A54" s="48" t="s">
        <v>79</v>
      </c>
      <c r="B54" s="27" t="s">
        <v>80</v>
      </c>
      <c r="C54" s="113" t="str">
        <f>IFERROR('Business Unit 1'!C54+'Business Unit 2'!C54+'Business Unit 3'!C54,"-")</f>
        <v>-</v>
      </c>
      <c r="D54" s="113" t="str">
        <f>IFERROR('Business Unit 1'!D54+'Business Unit 2'!D54+'Business Unit 3'!D54,"-")</f>
        <v>-</v>
      </c>
      <c r="E54" s="113" t="str">
        <f>IFERROR('Business Unit 1'!E54+'Business Unit 2'!E54+'Business Unit 3'!E54,"-")</f>
        <v>-</v>
      </c>
      <c r="F54" s="113" t="str">
        <f>IFERROR('Business Unit 1'!F54+'Business Unit 2'!F54+'Business Unit 3'!F54,"-")</f>
        <v>-</v>
      </c>
      <c r="G54" s="113" t="str">
        <f>IFERROR('Business Unit 1'!G54+'Business Unit 2'!G54+'Business Unit 3'!G54,"-")</f>
        <v>-</v>
      </c>
      <c r="H54" s="113" t="str">
        <f>IFERROR('Business Unit 1'!H54+'Business Unit 2'!H54+'Business Unit 3'!H54,"-")</f>
        <v>-</v>
      </c>
      <c r="I54" s="113" t="str">
        <f>IFERROR('Business Unit 1'!I54+'Business Unit 2'!I54+'Business Unit 3'!I54,"-")</f>
        <v>-</v>
      </c>
      <c r="J54" s="113" t="str">
        <f>IFERROR('Business Unit 1'!J54+'Business Unit 2'!J54+'Business Unit 3'!J54,"-")</f>
        <v>-</v>
      </c>
      <c r="K54" s="113" t="str">
        <f>IFERROR('Business Unit 1'!K54+'Business Unit 2'!K54+'Business Unit 3'!K54,"-")</f>
        <v>-</v>
      </c>
      <c r="L54" s="113" t="str">
        <f>IFERROR('Business Unit 1'!L54+'Business Unit 2'!L54+'Business Unit 3'!L54,"-")</f>
        <v>-</v>
      </c>
      <c r="M54" s="113" t="str">
        <f>IFERROR('Business Unit 1'!M54+'Business Unit 2'!M54+'Business Unit 3'!M54,"-")</f>
        <v>-</v>
      </c>
      <c r="N54" s="113" t="str">
        <f>IFERROR('Business Unit 1'!N54+'Business Unit 2'!N54+'Business Unit 3'!N54,"-")</f>
        <v>-</v>
      </c>
      <c r="O54" s="148" t="str">
        <f t="shared" si="5"/>
        <v>-</v>
      </c>
      <c r="P54" s="148" t="str">
        <f t="shared" si="5"/>
        <v>-</v>
      </c>
      <c r="Q54" s="115" t="str">
        <f t="shared" si="6"/>
        <v>-</v>
      </c>
      <c r="R54" s="5">
        <f t="shared" si="7"/>
        <v>0</v>
      </c>
      <c r="S54" s="46">
        <v>0</v>
      </c>
      <c r="T54" s="31" t="str">
        <f t="shared" si="8"/>
        <v>-</v>
      </c>
      <c r="U54" s="47">
        <f t="shared" si="9"/>
        <v>0</v>
      </c>
    </row>
    <row r="55" spans="1:27" s="3" customFormat="1">
      <c r="A55" s="48" t="s">
        <v>81</v>
      </c>
      <c r="B55" s="27" t="s">
        <v>82</v>
      </c>
      <c r="C55" s="113" t="str">
        <f>IFERROR('Business Unit 1'!C55+'Business Unit 2'!C55+'Business Unit 3'!C55,"-")</f>
        <v>-</v>
      </c>
      <c r="D55" s="113" t="str">
        <f>IFERROR('Business Unit 1'!D55+'Business Unit 2'!D55+'Business Unit 3'!D55,"-")</f>
        <v>-</v>
      </c>
      <c r="E55" s="113" t="str">
        <f>IFERROR('Business Unit 1'!E55+'Business Unit 2'!E55+'Business Unit 3'!E55,"-")</f>
        <v>-</v>
      </c>
      <c r="F55" s="113" t="str">
        <f>IFERROR('Business Unit 1'!F55+'Business Unit 2'!F55+'Business Unit 3'!F55,"-")</f>
        <v>-</v>
      </c>
      <c r="G55" s="113" t="str">
        <f>IFERROR('Business Unit 1'!G55+'Business Unit 2'!G55+'Business Unit 3'!G55,"-")</f>
        <v>-</v>
      </c>
      <c r="H55" s="113" t="str">
        <f>IFERROR('Business Unit 1'!H55+'Business Unit 2'!H55+'Business Unit 3'!H55,"-")</f>
        <v>-</v>
      </c>
      <c r="I55" s="113" t="str">
        <f>IFERROR('Business Unit 1'!I55+'Business Unit 2'!I55+'Business Unit 3'!I55,"-")</f>
        <v>-</v>
      </c>
      <c r="J55" s="113" t="str">
        <f>IFERROR('Business Unit 1'!J55+'Business Unit 2'!J55+'Business Unit 3'!J55,"-")</f>
        <v>-</v>
      </c>
      <c r="K55" s="113" t="str">
        <f>IFERROR('Business Unit 1'!K55+'Business Unit 2'!K55+'Business Unit 3'!K55,"-")</f>
        <v>-</v>
      </c>
      <c r="L55" s="113" t="str">
        <f>IFERROR('Business Unit 1'!L55+'Business Unit 2'!L55+'Business Unit 3'!L55,"-")</f>
        <v>-</v>
      </c>
      <c r="M55" s="113" t="str">
        <f>IFERROR('Business Unit 1'!M55+'Business Unit 2'!M55+'Business Unit 3'!M55,"-")</f>
        <v>-</v>
      </c>
      <c r="N55" s="113" t="str">
        <f>IFERROR('Business Unit 1'!N55+'Business Unit 2'!N55+'Business Unit 3'!N55,"-")</f>
        <v>-</v>
      </c>
      <c r="O55" s="148" t="str">
        <f t="shared" si="5"/>
        <v>-</v>
      </c>
      <c r="P55" s="148" t="str">
        <f t="shared" si="5"/>
        <v>-</v>
      </c>
      <c r="Q55" s="115" t="str">
        <f t="shared" si="6"/>
        <v>-</v>
      </c>
      <c r="R55" s="5">
        <f t="shared" si="7"/>
        <v>0</v>
      </c>
      <c r="S55" s="46">
        <v>0</v>
      </c>
      <c r="T55" s="31" t="str">
        <f t="shared" si="8"/>
        <v>-</v>
      </c>
      <c r="U55" s="47">
        <f t="shared" si="9"/>
        <v>0</v>
      </c>
    </row>
    <row r="56" spans="1:27" s="3" customFormat="1">
      <c r="A56" s="48" t="s">
        <v>83</v>
      </c>
      <c r="B56" s="27" t="s">
        <v>84</v>
      </c>
      <c r="C56" s="113" t="str">
        <f>IFERROR('Business Unit 1'!C56+'Business Unit 2'!C56+'Business Unit 3'!C56,"-")</f>
        <v>-</v>
      </c>
      <c r="D56" s="113" t="str">
        <f>IFERROR('Business Unit 1'!D56+'Business Unit 2'!D56+'Business Unit 3'!D56,"-")</f>
        <v>-</v>
      </c>
      <c r="E56" s="113" t="str">
        <f>IFERROR('Business Unit 1'!E56+'Business Unit 2'!E56+'Business Unit 3'!E56,"-")</f>
        <v>-</v>
      </c>
      <c r="F56" s="113" t="str">
        <f>IFERROR('Business Unit 1'!F56+'Business Unit 2'!F56+'Business Unit 3'!F56,"-")</f>
        <v>-</v>
      </c>
      <c r="G56" s="113" t="str">
        <f>IFERROR('Business Unit 1'!G56+'Business Unit 2'!G56+'Business Unit 3'!G56,"-")</f>
        <v>-</v>
      </c>
      <c r="H56" s="113" t="str">
        <f>IFERROR('Business Unit 1'!H56+'Business Unit 2'!H56+'Business Unit 3'!H56,"-")</f>
        <v>-</v>
      </c>
      <c r="I56" s="113" t="str">
        <f>IFERROR('Business Unit 1'!I56+'Business Unit 2'!I56+'Business Unit 3'!I56,"-")</f>
        <v>-</v>
      </c>
      <c r="J56" s="113" t="str">
        <f>IFERROR('Business Unit 1'!J56+'Business Unit 2'!J56+'Business Unit 3'!J56,"-")</f>
        <v>-</v>
      </c>
      <c r="K56" s="113" t="str">
        <f>IFERROR('Business Unit 1'!K56+'Business Unit 2'!K56+'Business Unit 3'!K56,"-")</f>
        <v>-</v>
      </c>
      <c r="L56" s="113" t="str">
        <f>IFERROR('Business Unit 1'!L56+'Business Unit 2'!L56+'Business Unit 3'!L56,"-")</f>
        <v>-</v>
      </c>
      <c r="M56" s="113" t="str">
        <f>IFERROR('Business Unit 1'!M56+'Business Unit 2'!M56+'Business Unit 3'!M56,"-")</f>
        <v>-</v>
      </c>
      <c r="N56" s="113" t="str">
        <f>IFERROR('Business Unit 1'!N56+'Business Unit 2'!N56+'Business Unit 3'!N56,"-")</f>
        <v>-</v>
      </c>
      <c r="O56" s="148" t="str">
        <f t="shared" si="5"/>
        <v>-</v>
      </c>
      <c r="P56" s="148" t="str">
        <f t="shared" si="5"/>
        <v>-</v>
      </c>
      <c r="Q56" s="115" t="str">
        <f t="shared" si="6"/>
        <v>-</v>
      </c>
      <c r="R56" s="5">
        <f t="shared" si="7"/>
        <v>0</v>
      </c>
      <c r="S56" s="46">
        <v>3560</v>
      </c>
      <c r="T56" s="31" t="str">
        <f t="shared" si="8"/>
        <v>-</v>
      </c>
      <c r="U56" s="47">
        <f t="shared" si="9"/>
        <v>0</v>
      </c>
    </row>
    <row r="57" spans="1:27" s="3" customFormat="1">
      <c r="A57" s="48" t="s">
        <v>85</v>
      </c>
      <c r="B57" s="27" t="s">
        <v>86</v>
      </c>
      <c r="C57" s="113" t="str">
        <f>IFERROR('Business Unit 1'!C57+'Business Unit 2'!C57+'Business Unit 3'!C57,"-")</f>
        <v>-</v>
      </c>
      <c r="D57" s="113" t="str">
        <f>IFERROR('Business Unit 1'!D57+'Business Unit 2'!D57+'Business Unit 3'!D57,"-")</f>
        <v>-</v>
      </c>
      <c r="E57" s="113" t="str">
        <f>IFERROR('Business Unit 1'!E57+'Business Unit 2'!E57+'Business Unit 3'!E57,"-")</f>
        <v>-</v>
      </c>
      <c r="F57" s="113" t="str">
        <f>IFERROR('Business Unit 1'!F57+'Business Unit 2'!F57+'Business Unit 3'!F57,"-")</f>
        <v>-</v>
      </c>
      <c r="G57" s="113" t="str">
        <f>IFERROR('Business Unit 1'!G57+'Business Unit 2'!G57+'Business Unit 3'!G57,"-")</f>
        <v>-</v>
      </c>
      <c r="H57" s="113" t="str">
        <f>IFERROR('Business Unit 1'!H57+'Business Unit 2'!H57+'Business Unit 3'!H57,"-")</f>
        <v>-</v>
      </c>
      <c r="I57" s="113" t="str">
        <f>IFERROR('Business Unit 1'!I57+'Business Unit 2'!I57+'Business Unit 3'!I57,"-")</f>
        <v>-</v>
      </c>
      <c r="J57" s="113" t="str">
        <f>IFERROR('Business Unit 1'!J57+'Business Unit 2'!J57+'Business Unit 3'!J57,"-")</f>
        <v>-</v>
      </c>
      <c r="K57" s="113" t="str">
        <f>IFERROR('Business Unit 1'!K57+'Business Unit 2'!K57+'Business Unit 3'!K57,"-")</f>
        <v>-</v>
      </c>
      <c r="L57" s="113" t="str">
        <f>IFERROR('Business Unit 1'!L57+'Business Unit 2'!L57+'Business Unit 3'!L57,"-")</f>
        <v>-</v>
      </c>
      <c r="M57" s="113" t="str">
        <f>IFERROR('Business Unit 1'!M57+'Business Unit 2'!M57+'Business Unit 3'!M57,"-")</f>
        <v>-</v>
      </c>
      <c r="N57" s="113" t="str">
        <f>IFERROR('Business Unit 1'!N57+'Business Unit 2'!N57+'Business Unit 3'!N57,"-")</f>
        <v>-</v>
      </c>
      <c r="O57" s="148" t="str">
        <f t="shared" si="5"/>
        <v>-</v>
      </c>
      <c r="P57" s="148" t="str">
        <f t="shared" si="5"/>
        <v>-</v>
      </c>
      <c r="Q57" s="115" t="str">
        <f t="shared" si="6"/>
        <v>-</v>
      </c>
      <c r="R57" s="5">
        <f t="shared" si="7"/>
        <v>0</v>
      </c>
      <c r="S57" s="46">
        <v>0</v>
      </c>
      <c r="T57" s="31" t="str">
        <f t="shared" si="8"/>
        <v>-</v>
      </c>
      <c r="U57" s="47">
        <f t="shared" si="9"/>
        <v>0</v>
      </c>
    </row>
    <row r="58" spans="1:27" s="3" customFormat="1">
      <c r="A58" s="48" t="s">
        <v>87</v>
      </c>
      <c r="B58" s="27" t="s">
        <v>88</v>
      </c>
      <c r="C58" s="113" t="str">
        <f>IFERROR('Business Unit 1'!C58+'Business Unit 2'!C58+'Business Unit 3'!C58,"-")</f>
        <v>-</v>
      </c>
      <c r="D58" s="113" t="str">
        <f>IFERROR('Business Unit 1'!D58+'Business Unit 2'!D58+'Business Unit 3'!D58,"-")</f>
        <v>-</v>
      </c>
      <c r="E58" s="113" t="str">
        <f>IFERROR('Business Unit 1'!E58+'Business Unit 2'!E58+'Business Unit 3'!E58,"-")</f>
        <v>-</v>
      </c>
      <c r="F58" s="113" t="str">
        <f>IFERROR('Business Unit 1'!F58+'Business Unit 2'!F58+'Business Unit 3'!F58,"-")</f>
        <v>-</v>
      </c>
      <c r="G58" s="113" t="str">
        <f>IFERROR('Business Unit 1'!G58+'Business Unit 2'!G58+'Business Unit 3'!G58,"-")</f>
        <v>-</v>
      </c>
      <c r="H58" s="113" t="str">
        <f>IFERROR('Business Unit 1'!H58+'Business Unit 2'!H58+'Business Unit 3'!H58,"-")</f>
        <v>-</v>
      </c>
      <c r="I58" s="113" t="str">
        <f>IFERROR('Business Unit 1'!I58+'Business Unit 2'!I58+'Business Unit 3'!I58,"-")</f>
        <v>-</v>
      </c>
      <c r="J58" s="113" t="str">
        <f>IFERROR('Business Unit 1'!J58+'Business Unit 2'!J58+'Business Unit 3'!J58,"-")</f>
        <v>-</v>
      </c>
      <c r="K58" s="113" t="str">
        <f>IFERROR('Business Unit 1'!K58+'Business Unit 2'!K58+'Business Unit 3'!K58,"-")</f>
        <v>-</v>
      </c>
      <c r="L58" s="113" t="str">
        <f>IFERROR('Business Unit 1'!L58+'Business Unit 2'!L58+'Business Unit 3'!L58,"-")</f>
        <v>-</v>
      </c>
      <c r="M58" s="113" t="str">
        <f>IFERROR('Business Unit 1'!M58+'Business Unit 2'!M58+'Business Unit 3'!M58,"-")</f>
        <v>-</v>
      </c>
      <c r="N58" s="113" t="str">
        <f>IFERROR('Business Unit 1'!N58+'Business Unit 2'!N58+'Business Unit 3'!N58,"-")</f>
        <v>-</v>
      </c>
      <c r="O58" s="148" t="str">
        <f t="shared" si="5"/>
        <v>-</v>
      </c>
      <c r="P58" s="148" t="str">
        <f t="shared" si="5"/>
        <v>-</v>
      </c>
      <c r="Q58" s="115" t="str">
        <f t="shared" si="6"/>
        <v>-</v>
      </c>
      <c r="R58" s="5">
        <f t="shared" si="7"/>
        <v>0</v>
      </c>
      <c r="S58" s="46">
        <v>317</v>
      </c>
      <c r="T58" s="31" t="str">
        <f t="shared" si="8"/>
        <v>-</v>
      </c>
      <c r="U58" s="47">
        <f t="shared" si="9"/>
        <v>0</v>
      </c>
    </row>
    <row r="59" spans="1:27" s="3" customFormat="1">
      <c r="A59" s="48" t="s">
        <v>89</v>
      </c>
      <c r="B59" s="27" t="s">
        <v>90</v>
      </c>
      <c r="C59" s="113" t="str">
        <f>IFERROR('Business Unit 1'!C59+'Business Unit 2'!C59+'Business Unit 3'!C59,"-")</f>
        <v>-</v>
      </c>
      <c r="D59" s="113" t="str">
        <f>IFERROR('Business Unit 1'!D59+'Business Unit 2'!D59+'Business Unit 3'!D59,"-")</f>
        <v>-</v>
      </c>
      <c r="E59" s="113" t="str">
        <f>IFERROR('Business Unit 1'!E59+'Business Unit 2'!E59+'Business Unit 3'!E59,"-")</f>
        <v>-</v>
      </c>
      <c r="F59" s="113" t="str">
        <f>IFERROR('Business Unit 1'!F59+'Business Unit 2'!F59+'Business Unit 3'!F59,"-")</f>
        <v>-</v>
      </c>
      <c r="G59" s="113" t="str">
        <f>IFERROR('Business Unit 1'!G59+'Business Unit 2'!G59+'Business Unit 3'!G59,"-")</f>
        <v>-</v>
      </c>
      <c r="H59" s="113" t="str">
        <f>IFERROR('Business Unit 1'!H59+'Business Unit 2'!H59+'Business Unit 3'!H59,"-")</f>
        <v>-</v>
      </c>
      <c r="I59" s="113" t="str">
        <f>IFERROR('Business Unit 1'!I59+'Business Unit 2'!I59+'Business Unit 3'!I59,"-")</f>
        <v>-</v>
      </c>
      <c r="J59" s="113" t="str">
        <f>IFERROR('Business Unit 1'!J59+'Business Unit 2'!J59+'Business Unit 3'!J59,"-")</f>
        <v>-</v>
      </c>
      <c r="K59" s="113" t="str">
        <f>IFERROR('Business Unit 1'!K59+'Business Unit 2'!K59+'Business Unit 3'!K59,"-")</f>
        <v>-</v>
      </c>
      <c r="L59" s="113" t="str">
        <f>IFERROR('Business Unit 1'!L59+'Business Unit 2'!L59+'Business Unit 3'!L59,"-")</f>
        <v>-</v>
      </c>
      <c r="M59" s="113" t="str">
        <f>IFERROR('Business Unit 1'!M59+'Business Unit 2'!M59+'Business Unit 3'!M59,"-")</f>
        <v>-</v>
      </c>
      <c r="N59" s="113" t="str">
        <f>IFERROR('Business Unit 1'!N59+'Business Unit 2'!N59+'Business Unit 3'!N59,"-")</f>
        <v>-</v>
      </c>
      <c r="O59" s="148" t="str">
        <f t="shared" si="5"/>
        <v>-</v>
      </c>
      <c r="P59" s="148" t="str">
        <f t="shared" si="5"/>
        <v>-</v>
      </c>
      <c r="Q59" s="115" t="str">
        <f t="shared" si="6"/>
        <v>-</v>
      </c>
      <c r="R59" s="5">
        <f t="shared" si="7"/>
        <v>0</v>
      </c>
      <c r="S59" s="46">
        <v>794</v>
      </c>
      <c r="T59" s="31" t="str">
        <f t="shared" si="8"/>
        <v>-</v>
      </c>
      <c r="U59" s="47">
        <f t="shared" si="9"/>
        <v>0</v>
      </c>
    </row>
    <row r="60" spans="1:27" s="3" customFormat="1">
      <c r="A60" s="48" t="s">
        <v>91</v>
      </c>
      <c r="B60" s="27" t="s">
        <v>92</v>
      </c>
      <c r="C60" s="113" t="str">
        <f>IFERROR('Business Unit 1'!C60+'Business Unit 2'!C60+'Business Unit 3'!C60,"-")</f>
        <v>-</v>
      </c>
      <c r="D60" s="113" t="str">
        <f>IFERROR('Business Unit 1'!D60+'Business Unit 2'!D60+'Business Unit 3'!D60,"-")</f>
        <v>-</v>
      </c>
      <c r="E60" s="113" t="str">
        <f>IFERROR('Business Unit 1'!E60+'Business Unit 2'!E60+'Business Unit 3'!E60,"-")</f>
        <v>-</v>
      </c>
      <c r="F60" s="113" t="str">
        <f>IFERROR('Business Unit 1'!F60+'Business Unit 2'!F60+'Business Unit 3'!F60,"-")</f>
        <v>-</v>
      </c>
      <c r="G60" s="113" t="str">
        <f>IFERROR('Business Unit 1'!G60+'Business Unit 2'!G60+'Business Unit 3'!G60,"-")</f>
        <v>-</v>
      </c>
      <c r="H60" s="113" t="str">
        <f>IFERROR('Business Unit 1'!H60+'Business Unit 2'!H60+'Business Unit 3'!H60,"-")</f>
        <v>-</v>
      </c>
      <c r="I60" s="113" t="str">
        <f>IFERROR('Business Unit 1'!I60+'Business Unit 2'!I60+'Business Unit 3'!I60,"-")</f>
        <v>-</v>
      </c>
      <c r="J60" s="113" t="str">
        <f>IFERROR('Business Unit 1'!J60+'Business Unit 2'!J60+'Business Unit 3'!J60,"-")</f>
        <v>-</v>
      </c>
      <c r="K60" s="113" t="str">
        <f>IFERROR('Business Unit 1'!K60+'Business Unit 2'!K60+'Business Unit 3'!K60,"-")</f>
        <v>-</v>
      </c>
      <c r="L60" s="113" t="str">
        <f>IFERROR('Business Unit 1'!L60+'Business Unit 2'!L60+'Business Unit 3'!L60,"-")</f>
        <v>-</v>
      </c>
      <c r="M60" s="113" t="str">
        <f>IFERROR('Business Unit 1'!M60+'Business Unit 2'!M60+'Business Unit 3'!M60,"-")</f>
        <v>-</v>
      </c>
      <c r="N60" s="113" t="str">
        <f>IFERROR('Business Unit 1'!N60+'Business Unit 2'!N60+'Business Unit 3'!N60,"-")</f>
        <v>-</v>
      </c>
      <c r="O60" s="148" t="str">
        <f t="shared" si="5"/>
        <v>-</v>
      </c>
      <c r="P60" s="148" t="str">
        <f t="shared" si="5"/>
        <v>-</v>
      </c>
      <c r="Q60" s="115" t="str">
        <f t="shared" si="6"/>
        <v>-</v>
      </c>
      <c r="R60" s="5">
        <f t="shared" si="7"/>
        <v>0</v>
      </c>
      <c r="S60" s="46">
        <v>0</v>
      </c>
      <c r="T60" s="31" t="str">
        <f t="shared" si="8"/>
        <v>-</v>
      </c>
      <c r="U60" s="47">
        <f t="shared" si="9"/>
        <v>0</v>
      </c>
    </row>
    <row r="61" spans="1:27" s="3" customFormat="1">
      <c r="A61" s="48" t="s">
        <v>93</v>
      </c>
      <c r="B61" s="27" t="s">
        <v>94</v>
      </c>
      <c r="C61" s="113" t="str">
        <f>IFERROR('Business Unit 1'!C61+'Business Unit 2'!C61+'Business Unit 3'!C61,"-")</f>
        <v>-</v>
      </c>
      <c r="D61" s="113" t="str">
        <f>IFERROR('Business Unit 1'!D61+'Business Unit 2'!D61+'Business Unit 3'!D61,"-")</f>
        <v>-</v>
      </c>
      <c r="E61" s="113" t="str">
        <f>IFERROR('Business Unit 1'!E61+'Business Unit 2'!E61+'Business Unit 3'!E61,"-")</f>
        <v>-</v>
      </c>
      <c r="F61" s="113" t="str">
        <f>IFERROR('Business Unit 1'!F61+'Business Unit 2'!F61+'Business Unit 3'!F61,"-")</f>
        <v>-</v>
      </c>
      <c r="G61" s="113" t="str">
        <f>IFERROR('Business Unit 1'!G61+'Business Unit 2'!G61+'Business Unit 3'!G61,"-")</f>
        <v>-</v>
      </c>
      <c r="H61" s="113" t="str">
        <f>IFERROR('Business Unit 1'!H61+'Business Unit 2'!H61+'Business Unit 3'!H61,"-")</f>
        <v>-</v>
      </c>
      <c r="I61" s="113" t="str">
        <f>IFERROR('Business Unit 1'!I61+'Business Unit 2'!I61+'Business Unit 3'!I61,"-")</f>
        <v>-</v>
      </c>
      <c r="J61" s="113" t="str">
        <f>IFERROR('Business Unit 1'!J61+'Business Unit 2'!J61+'Business Unit 3'!J61,"-")</f>
        <v>-</v>
      </c>
      <c r="K61" s="113" t="str">
        <f>IFERROR('Business Unit 1'!K61+'Business Unit 2'!K61+'Business Unit 3'!K61,"-")</f>
        <v>-</v>
      </c>
      <c r="L61" s="113" t="str">
        <f>IFERROR('Business Unit 1'!L61+'Business Unit 2'!L61+'Business Unit 3'!L61,"-")</f>
        <v>-</v>
      </c>
      <c r="M61" s="113" t="str">
        <f>IFERROR('Business Unit 1'!M61+'Business Unit 2'!M61+'Business Unit 3'!M61,"-")</f>
        <v>-</v>
      </c>
      <c r="N61" s="113" t="str">
        <f>IFERROR('Business Unit 1'!N61+'Business Unit 2'!N61+'Business Unit 3'!N61,"-")</f>
        <v>-</v>
      </c>
      <c r="O61" s="148" t="str">
        <f t="shared" si="5"/>
        <v>-</v>
      </c>
      <c r="P61" s="148" t="str">
        <f t="shared" si="5"/>
        <v>-</v>
      </c>
      <c r="Q61" s="115" t="str">
        <f t="shared" si="6"/>
        <v>-</v>
      </c>
      <c r="R61" s="5">
        <f t="shared" si="7"/>
        <v>0</v>
      </c>
      <c r="S61" s="46">
        <v>0</v>
      </c>
      <c r="T61" s="31" t="str">
        <f t="shared" si="8"/>
        <v>-</v>
      </c>
      <c r="U61" s="47">
        <f t="shared" si="9"/>
        <v>0</v>
      </c>
    </row>
    <row r="62" spans="1:27" s="3" customFormat="1">
      <c r="A62" s="48" t="s">
        <v>95</v>
      </c>
      <c r="B62" s="27" t="s">
        <v>96</v>
      </c>
      <c r="C62" s="113" t="str">
        <f>IFERROR('Business Unit 1'!C62+'Business Unit 2'!C62+'Business Unit 3'!C62,"-")</f>
        <v>-</v>
      </c>
      <c r="D62" s="113" t="str">
        <f>IFERROR('Business Unit 1'!D62+'Business Unit 2'!D62+'Business Unit 3'!D62,"-")</f>
        <v>-</v>
      </c>
      <c r="E62" s="113" t="str">
        <f>IFERROR('Business Unit 1'!E62+'Business Unit 2'!E62+'Business Unit 3'!E62,"-")</f>
        <v>-</v>
      </c>
      <c r="F62" s="113" t="str">
        <f>IFERROR('Business Unit 1'!F62+'Business Unit 2'!F62+'Business Unit 3'!F62,"-")</f>
        <v>-</v>
      </c>
      <c r="G62" s="113" t="str">
        <f>IFERROR('Business Unit 1'!G62+'Business Unit 2'!G62+'Business Unit 3'!G62,"-")</f>
        <v>-</v>
      </c>
      <c r="H62" s="113" t="str">
        <f>IFERROR('Business Unit 1'!H62+'Business Unit 2'!H62+'Business Unit 3'!H62,"-")</f>
        <v>-</v>
      </c>
      <c r="I62" s="113" t="str">
        <f>IFERROR('Business Unit 1'!I62+'Business Unit 2'!I62+'Business Unit 3'!I62,"-")</f>
        <v>-</v>
      </c>
      <c r="J62" s="113" t="str">
        <f>IFERROR('Business Unit 1'!J62+'Business Unit 2'!J62+'Business Unit 3'!J62,"-")</f>
        <v>-</v>
      </c>
      <c r="K62" s="113" t="str">
        <f>IFERROR('Business Unit 1'!K62+'Business Unit 2'!K62+'Business Unit 3'!K62,"-")</f>
        <v>-</v>
      </c>
      <c r="L62" s="113" t="str">
        <f>IFERROR('Business Unit 1'!L62+'Business Unit 2'!L62+'Business Unit 3'!L62,"-")</f>
        <v>-</v>
      </c>
      <c r="M62" s="113" t="str">
        <f>IFERROR('Business Unit 1'!M62+'Business Unit 2'!M62+'Business Unit 3'!M62,"-")</f>
        <v>-</v>
      </c>
      <c r="N62" s="113" t="str">
        <f>IFERROR('Business Unit 1'!N62+'Business Unit 2'!N62+'Business Unit 3'!N62,"-")</f>
        <v>-</v>
      </c>
      <c r="O62" s="148" t="str">
        <f t="shared" si="5"/>
        <v>-</v>
      </c>
      <c r="P62" s="148" t="str">
        <f t="shared" si="5"/>
        <v>-</v>
      </c>
      <c r="Q62" s="115" t="str">
        <f t="shared" si="6"/>
        <v>-</v>
      </c>
      <c r="R62" s="5">
        <f t="shared" si="7"/>
        <v>0</v>
      </c>
      <c r="S62" s="46">
        <v>1080</v>
      </c>
      <c r="T62" s="31" t="str">
        <f t="shared" si="8"/>
        <v>-</v>
      </c>
      <c r="U62" s="47">
        <f t="shared" si="9"/>
        <v>0</v>
      </c>
    </row>
    <row r="63" spans="1:27" s="3" customFormat="1">
      <c r="A63" s="48" t="s">
        <v>97</v>
      </c>
      <c r="B63" s="27" t="s">
        <v>98</v>
      </c>
      <c r="C63" s="113" t="str">
        <f>IFERROR('Business Unit 1'!C63+'Business Unit 2'!C63+'Business Unit 3'!C63,"-")</f>
        <v>-</v>
      </c>
      <c r="D63" s="113" t="str">
        <f>IFERROR('Business Unit 1'!D63+'Business Unit 2'!D63+'Business Unit 3'!D63,"-")</f>
        <v>-</v>
      </c>
      <c r="E63" s="113" t="str">
        <f>IFERROR('Business Unit 1'!E63+'Business Unit 2'!E63+'Business Unit 3'!E63,"-")</f>
        <v>-</v>
      </c>
      <c r="F63" s="113" t="str">
        <f>IFERROR('Business Unit 1'!F63+'Business Unit 2'!F63+'Business Unit 3'!F63,"-")</f>
        <v>-</v>
      </c>
      <c r="G63" s="113" t="str">
        <f>IFERROR('Business Unit 1'!G63+'Business Unit 2'!G63+'Business Unit 3'!G63,"-")</f>
        <v>-</v>
      </c>
      <c r="H63" s="113" t="str">
        <f>IFERROR('Business Unit 1'!H63+'Business Unit 2'!H63+'Business Unit 3'!H63,"-")</f>
        <v>-</v>
      </c>
      <c r="I63" s="113" t="str">
        <f>IFERROR('Business Unit 1'!I63+'Business Unit 2'!I63+'Business Unit 3'!I63,"-")</f>
        <v>-</v>
      </c>
      <c r="J63" s="113" t="str">
        <f>IFERROR('Business Unit 1'!J63+'Business Unit 2'!J63+'Business Unit 3'!J63,"-")</f>
        <v>-</v>
      </c>
      <c r="K63" s="113" t="str">
        <f>IFERROR('Business Unit 1'!K63+'Business Unit 2'!K63+'Business Unit 3'!K63,"-")</f>
        <v>-</v>
      </c>
      <c r="L63" s="113" t="str">
        <f>IFERROR('Business Unit 1'!L63+'Business Unit 2'!L63+'Business Unit 3'!L63,"-")</f>
        <v>-</v>
      </c>
      <c r="M63" s="113" t="str">
        <f>IFERROR('Business Unit 1'!M63+'Business Unit 2'!M63+'Business Unit 3'!M63,"-")</f>
        <v>-</v>
      </c>
      <c r="N63" s="113" t="str">
        <f>IFERROR('Business Unit 1'!N63+'Business Unit 2'!N63+'Business Unit 3'!N63,"-")</f>
        <v>-</v>
      </c>
      <c r="O63" s="148" t="str">
        <f t="shared" si="5"/>
        <v>-</v>
      </c>
      <c r="P63" s="148" t="str">
        <f t="shared" si="5"/>
        <v>-</v>
      </c>
      <c r="Q63" s="115" t="str">
        <f t="shared" si="6"/>
        <v>-</v>
      </c>
      <c r="R63" s="5">
        <f t="shared" si="7"/>
        <v>0</v>
      </c>
      <c r="S63" s="46">
        <v>1555</v>
      </c>
      <c r="T63" s="31" t="str">
        <f t="shared" si="8"/>
        <v>-</v>
      </c>
      <c r="U63" s="47">
        <f t="shared" si="9"/>
        <v>0</v>
      </c>
      <c r="AA63" s="3" t="s">
        <v>0</v>
      </c>
    </row>
    <row r="64" spans="1:27" s="3" customFormat="1">
      <c r="A64" s="48" t="s">
        <v>99</v>
      </c>
      <c r="B64" s="27" t="s">
        <v>100</v>
      </c>
      <c r="C64" s="113" t="str">
        <f>IFERROR('Business Unit 1'!C64+'Business Unit 2'!C64+'Business Unit 3'!C64,"-")</f>
        <v>-</v>
      </c>
      <c r="D64" s="113" t="str">
        <f>IFERROR('Business Unit 1'!D64+'Business Unit 2'!D64+'Business Unit 3'!D64,"-")</f>
        <v>-</v>
      </c>
      <c r="E64" s="113" t="str">
        <f>IFERROR('Business Unit 1'!E64+'Business Unit 2'!E64+'Business Unit 3'!E64,"-")</f>
        <v>-</v>
      </c>
      <c r="F64" s="113" t="str">
        <f>IFERROR('Business Unit 1'!F64+'Business Unit 2'!F64+'Business Unit 3'!F64,"-")</f>
        <v>-</v>
      </c>
      <c r="G64" s="113" t="str">
        <f>IFERROR('Business Unit 1'!G64+'Business Unit 2'!G64+'Business Unit 3'!G64,"-")</f>
        <v>-</v>
      </c>
      <c r="H64" s="113" t="str">
        <f>IFERROR('Business Unit 1'!H64+'Business Unit 2'!H64+'Business Unit 3'!H64,"-")</f>
        <v>-</v>
      </c>
      <c r="I64" s="113" t="str">
        <f>IFERROR('Business Unit 1'!I64+'Business Unit 2'!I64+'Business Unit 3'!I64,"-")</f>
        <v>-</v>
      </c>
      <c r="J64" s="113" t="str">
        <f>IFERROR('Business Unit 1'!J64+'Business Unit 2'!J64+'Business Unit 3'!J64,"-")</f>
        <v>-</v>
      </c>
      <c r="K64" s="113" t="str">
        <f>IFERROR('Business Unit 1'!K64+'Business Unit 2'!K64+'Business Unit 3'!K64,"-")</f>
        <v>-</v>
      </c>
      <c r="L64" s="113" t="str">
        <f>IFERROR('Business Unit 1'!L64+'Business Unit 2'!L64+'Business Unit 3'!L64,"-")</f>
        <v>-</v>
      </c>
      <c r="M64" s="113" t="str">
        <f>IFERROR('Business Unit 1'!M64+'Business Unit 2'!M64+'Business Unit 3'!M64,"-")</f>
        <v>-</v>
      </c>
      <c r="N64" s="113" t="str">
        <f>IFERROR('Business Unit 1'!N64+'Business Unit 2'!N64+'Business Unit 3'!N64,"-")</f>
        <v>-</v>
      </c>
      <c r="O64" s="148" t="str">
        <f t="shared" si="5"/>
        <v>-</v>
      </c>
      <c r="P64" s="148" t="str">
        <f t="shared" si="5"/>
        <v>-</v>
      </c>
      <c r="Q64" s="115" t="str">
        <f t="shared" si="6"/>
        <v>-</v>
      </c>
      <c r="R64" s="5">
        <f t="shared" si="7"/>
        <v>0</v>
      </c>
      <c r="S64" s="46">
        <v>0</v>
      </c>
      <c r="T64" s="31" t="str">
        <f t="shared" si="8"/>
        <v>-</v>
      </c>
      <c r="U64" s="47">
        <f t="shared" si="9"/>
        <v>0</v>
      </c>
    </row>
    <row r="65" spans="1:27" s="3" customFormat="1">
      <c r="A65" s="48" t="s">
        <v>101</v>
      </c>
      <c r="B65" s="27" t="s">
        <v>102</v>
      </c>
      <c r="C65" s="113" t="str">
        <f>IFERROR('Business Unit 1'!C65+'Business Unit 2'!C65+'Business Unit 3'!C65,"-")</f>
        <v>-</v>
      </c>
      <c r="D65" s="113" t="str">
        <f>IFERROR('Business Unit 1'!D65+'Business Unit 2'!D65+'Business Unit 3'!D65,"-")</f>
        <v>-</v>
      </c>
      <c r="E65" s="113" t="str">
        <f>IFERROR('Business Unit 1'!E65+'Business Unit 2'!E65+'Business Unit 3'!E65,"-")</f>
        <v>-</v>
      </c>
      <c r="F65" s="113" t="str">
        <f>IFERROR('Business Unit 1'!F65+'Business Unit 2'!F65+'Business Unit 3'!F65,"-")</f>
        <v>-</v>
      </c>
      <c r="G65" s="113" t="str">
        <f>IFERROR('Business Unit 1'!G65+'Business Unit 2'!G65+'Business Unit 3'!G65,"-")</f>
        <v>-</v>
      </c>
      <c r="H65" s="113" t="str">
        <f>IFERROR('Business Unit 1'!H65+'Business Unit 2'!H65+'Business Unit 3'!H65,"-")</f>
        <v>-</v>
      </c>
      <c r="I65" s="113" t="str">
        <f>IFERROR('Business Unit 1'!I65+'Business Unit 2'!I65+'Business Unit 3'!I65,"-")</f>
        <v>-</v>
      </c>
      <c r="J65" s="113" t="str">
        <f>IFERROR('Business Unit 1'!J65+'Business Unit 2'!J65+'Business Unit 3'!J65,"-")</f>
        <v>-</v>
      </c>
      <c r="K65" s="113" t="str">
        <f>IFERROR('Business Unit 1'!K65+'Business Unit 2'!K65+'Business Unit 3'!K65,"-")</f>
        <v>-</v>
      </c>
      <c r="L65" s="113" t="str">
        <f>IFERROR('Business Unit 1'!L65+'Business Unit 2'!L65+'Business Unit 3'!L65,"-")</f>
        <v>-</v>
      </c>
      <c r="M65" s="113" t="str">
        <f>IFERROR('Business Unit 1'!M65+'Business Unit 2'!M65+'Business Unit 3'!M65,"-")</f>
        <v>-</v>
      </c>
      <c r="N65" s="113" t="str">
        <f>IFERROR('Business Unit 1'!N65+'Business Unit 2'!N65+'Business Unit 3'!N65,"-")</f>
        <v>-</v>
      </c>
      <c r="O65" s="148" t="str">
        <f t="shared" si="5"/>
        <v>-</v>
      </c>
      <c r="P65" s="148" t="str">
        <f t="shared" si="5"/>
        <v>-</v>
      </c>
      <c r="Q65" s="115" t="str">
        <f t="shared" si="6"/>
        <v>-</v>
      </c>
      <c r="R65" s="5">
        <f t="shared" si="7"/>
        <v>0</v>
      </c>
      <c r="S65" s="46">
        <v>10804</v>
      </c>
      <c r="T65" s="31" t="str">
        <f t="shared" si="8"/>
        <v>-</v>
      </c>
      <c r="U65" s="47">
        <f t="shared" si="9"/>
        <v>0</v>
      </c>
    </row>
    <row r="66" spans="1:27" s="3" customFormat="1">
      <c r="A66" s="48" t="s">
        <v>103</v>
      </c>
      <c r="B66" s="27" t="s">
        <v>104</v>
      </c>
      <c r="C66" s="113" t="str">
        <f>IFERROR('Business Unit 1'!C66+'Business Unit 2'!C66+'Business Unit 3'!C66,"-")</f>
        <v>-</v>
      </c>
      <c r="D66" s="113" t="str">
        <f>IFERROR('Business Unit 1'!D66+'Business Unit 2'!D66+'Business Unit 3'!D66,"-")</f>
        <v>-</v>
      </c>
      <c r="E66" s="113" t="str">
        <f>IFERROR('Business Unit 1'!E66+'Business Unit 2'!E66+'Business Unit 3'!E66,"-")</f>
        <v>-</v>
      </c>
      <c r="F66" s="113" t="str">
        <f>IFERROR('Business Unit 1'!F66+'Business Unit 2'!F66+'Business Unit 3'!F66,"-")</f>
        <v>-</v>
      </c>
      <c r="G66" s="113" t="str">
        <f>IFERROR('Business Unit 1'!G66+'Business Unit 2'!G66+'Business Unit 3'!G66,"-")</f>
        <v>-</v>
      </c>
      <c r="H66" s="113" t="str">
        <f>IFERROR('Business Unit 1'!H66+'Business Unit 2'!H66+'Business Unit 3'!H66,"-")</f>
        <v>-</v>
      </c>
      <c r="I66" s="113" t="str">
        <f>IFERROR('Business Unit 1'!I66+'Business Unit 2'!I66+'Business Unit 3'!I66,"-")</f>
        <v>-</v>
      </c>
      <c r="J66" s="113" t="str">
        <f>IFERROR('Business Unit 1'!J66+'Business Unit 2'!J66+'Business Unit 3'!J66,"-")</f>
        <v>-</v>
      </c>
      <c r="K66" s="113" t="str">
        <f>IFERROR('Business Unit 1'!K66+'Business Unit 2'!K66+'Business Unit 3'!K66,"-")</f>
        <v>-</v>
      </c>
      <c r="L66" s="113" t="str">
        <f>IFERROR('Business Unit 1'!L66+'Business Unit 2'!L66+'Business Unit 3'!L66,"-")</f>
        <v>-</v>
      </c>
      <c r="M66" s="113" t="str">
        <f>IFERROR('Business Unit 1'!M66+'Business Unit 2'!M66+'Business Unit 3'!M66,"-")</f>
        <v>-</v>
      </c>
      <c r="N66" s="113" t="str">
        <f>IFERROR('Business Unit 1'!N66+'Business Unit 2'!N66+'Business Unit 3'!N66,"-")</f>
        <v>-</v>
      </c>
      <c r="O66" s="148" t="str">
        <f t="shared" si="5"/>
        <v>-</v>
      </c>
      <c r="P66" s="148" t="str">
        <f t="shared" si="5"/>
        <v>-</v>
      </c>
      <c r="Q66" s="115" t="str">
        <f t="shared" si="6"/>
        <v>-</v>
      </c>
      <c r="R66" s="5">
        <f t="shared" si="7"/>
        <v>0</v>
      </c>
      <c r="S66" s="46">
        <v>1028</v>
      </c>
      <c r="T66" s="31" t="str">
        <f t="shared" si="8"/>
        <v>-</v>
      </c>
      <c r="U66" s="47">
        <f t="shared" si="9"/>
        <v>0</v>
      </c>
    </row>
    <row r="67" spans="1:27" s="3" customFormat="1">
      <c r="A67" s="48" t="s">
        <v>105</v>
      </c>
      <c r="B67" s="27" t="s">
        <v>106</v>
      </c>
      <c r="C67" s="113" t="str">
        <f>IFERROR('Business Unit 1'!C67+'Business Unit 2'!C67+'Business Unit 3'!C67,"-")</f>
        <v>-</v>
      </c>
      <c r="D67" s="113" t="str">
        <f>IFERROR('Business Unit 1'!D67+'Business Unit 2'!D67+'Business Unit 3'!D67,"-")</f>
        <v>-</v>
      </c>
      <c r="E67" s="113" t="str">
        <f>IFERROR('Business Unit 1'!E67+'Business Unit 2'!E67+'Business Unit 3'!E67,"-")</f>
        <v>-</v>
      </c>
      <c r="F67" s="113" t="str">
        <f>IFERROR('Business Unit 1'!F67+'Business Unit 2'!F67+'Business Unit 3'!F67,"-")</f>
        <v>-</v>
      </c>
      <c r="G67" s="113" t="str">
        <f>IFERROR('Business Unit 1'!G67+'Business Unit 2'!G67+'Business Unit 3'!G67,"-")</f>
        <v>-</v>
      </c>
      <c r="H67" s="113" t="str">
        <f>IFERROR('Business Unit 1'!H67+'Business Unit 2'!H67+'Business Unit 3'!H67,"-")</f>
        <v>-</v>
      </c>
      <c r="I67" s="113" t="str">
        <f>IFERROR('Business Unit 1'!I67+'Business Unit 2'!I67+'Business Unit 3'!I67,"-")</f>
        <v>-</v>
      </c>
      <c r="J67" s="113" t="str">
        <f>IFERROR('Business Unit 1'!J67+'Business Unit 2'!J67+'Business Unit 3'!J67,"-")</f>
        <v>-</v>
      </c>
      <c r="K67" s="113" t="str">
        <f>IFERROR('Business Unit 1'!K67+'Business Unit 2'!K67+'Business Unit 3'!K67,"-")</f>
        <v>-</v>
      </c>
      <c r="L67" s="113" t="str">
        <f>IFERROR('Business Unit 1'!L67+'Business Unit 2'!L67+'Business Unit 3'!L67,"-")</f>
        <v>-</v>
      </c>
      <c r="M67" s="113" t="str">
        <f>IFERROR('Business Unit 1'!M67+'Business Unit 2'!M67+'Business Unit 3'!M67,"-")</f>
        <v>-</v>
      </c>
      <c r="N67" s="113" t="str">
        <f>IFERROR('Business Unit 1'!N67+'Business Unit 2'!N67+'Business Unit 3'!N67,"-")</f>
        <v>-</v>
      </c>
      <c r="O67" s="148" t="str">
        <f t="shared" si="5"/>
        <v>-</v>
      </c>
      <c r="P67" s="148" t="str">
        <f t="shared" si="5"/>
        <v>-</v>
      </c>
      <c r="Q67" s="115" t="str">
        <f t="shared" si="6"/>
        <v>-</v>
      </c>
      <c r="R67" s="5">
        <f t="shared" si="7"/>
        <v>0</v>
      </c>
      <c r="S67" s="46">
        <v>0</v>
      </c>
      <c r="T67" s="31" t="str">
        <f t="shared" si="8"/>
        <v>-</v>
      </c>
      <c r="U67" s="47">
        <f t="shared" si="9"/>
        <v>0</v>
      </c>
    </row>
    <row r="68" spans="1:27" s="3" customFormat="1">
      <c r="A68" s="48" t="s">
        <v>107</v>
      </c>
      <c r="B68" s="27" t="s">
        <v>108</v>
      </c>
      <c r="C68" s="113" t="str">
        <f>IFERROR('Business Unit 1'!C68+'Business Unit 2'!C68+'Business Unit 3'!C68,"-")</f>
        <v>-</v>
      </c>
      <c r="D68" s="113" t="str">
        <f>IFERROR('Business Unit 1'!D68+'Business Unit 2'!D68+'Business Unit 3'!D68,"-")</f>
        <v>-</v>
      </c>
      <c r="E68" s="113" t="str">
        <f>IFERROR('Business Unit 1'!E68+'Business Unit 2'!E68+'Business Unit 3'!E68,"-")</f>
        <v>-</v>
      </c>
      <c r="F68" s="113" t="str">
        <f>IFERROR('Business Unit 1'!F68+'Business Unit 2'!F68+'Business Unit 3'!F68,"-")</f>
        <v>-</v>
      </c>
      <c r="G68" s="113" t="str">
        <f>IFERROR('Business Unit 1'!G68+'Business Unit 2'!G68+'Business Unit 3'!G68,"-")</f>
        <v>-</v>
      </c>
      <c r="H68" s="113" t="str">
        <f>IFERROR('Business Unit 1'!H68+'Business Unit 2'!H68+'Business Unit 3'!H68,"-")</f>
        <v>-</v>
      </c>
      <c r="I68" s="113" t="str">
        <f>IFERROR('Business Unit 1'!I68+'Business Unit 2'!I68+'Business Unit 3'!I68,"-")</f>
        <v>-</v>
      </c>
      <c r="J68" s="113" t="str">
        <f>IFERROR('Business Unit 1'!J68+'Business Unit 2'!J68+'Business Unit 3'!J68,"-")</f>
        <v>-</v>
      </c>
      <c r="K68" s="113" t="str">
        <f>IFERROR('Business Unit 1'!K68+'Business Unit 2'!K68+'Business Unit 3'!K68,"-")</f>
        <v>-</v>
      </c>
      <c r="L68" s="113" t="str">
        <f>IFERROR('Business Unit 1'!L68+'Business Unit 2'!L68+'Business Unit 3'!L68,"-")</f>
        <v>-</v>
      </c>
      <c r="M68" s="113" t="str">
        <f>IFERROR('Business Unit 1'!M68+'Business Unit 2'!M68+'Business Unit 3'!M68,"-")</f>
        <v>-</v>
      </c>
      <c r="N68" s="113" t="str">
        <f>IFERROR('Business Unit 1'!N68+'Business Unit 2'!N68+'Business Unit 3'!N68,"-")</f>
        <v>-</v>
      </c>
      <c r="O68" s="148" t="str">
        <f t="shared" si="5"/>
        <v>-</v>
      </c>
      <c r="P68" s="148" t="str">
        <f t="shared" si="5"/>
        <v>-</v>
      </c>
      <c r="Q68" s="115" t="str">
        <f t="shared" si="6"/>
        <v>-</v>
      </c>
      <c r="R68" s="5">
        <f t="shared" si="7"/>
        <v>0</v>
      </c>
      <c r="S68" s="46">
        <v>2418</v>
      </c>
      <c r="T68" s="31" t="str">
        <f t="shared" si="8"/>
        <v>-</v>
      </c>
      <c r="U68" s="47">
        <f t="shared" si="9"/>
        <v>0</v>
      </c>
      <c r="AA68" s="3" t="s">
        <v>0</v>
      </c>
    </row>
    <row r="69" spans="1:27" s="3" customFormat="1">
      <c r="A69" s="48" t="s">
        <v>109</v>
      </c>
      <c r="B69" s="27" t="s">
        <v>110</v>
      </c>
      <c r="C69" s="113" t="str">
        <f>IFERROR('Business Unit 1'!C69+'Business Unit 2'!C69+'Business Unit 3'!C69,"-")</f>
        <v>-</v>
      </c>
      <c r="D69" s="113" t="str">
        <f>IFERROR('Business Unit 1'!D69+'Business Unit 2'!D69+'Business Unit 3'!D69,"-")</f>
        <v>-</v>
      </c>
      <c r="E69" s="113" t="str">
        <f>IFERROR('Business Unit 1'!E69+'Business Unit 2'!E69+'Business Unit 3'!E69,"-")</f>
        <v>-</v>
      </c>
      <c r="F69" s="113" t="str">
        <f>IFERROR('Business Unit 1'!F69+'Business Unit 2'!F69+'Business Unit 3'!F69,"-")</f>
        <v>-</v>
      </c>
      <c r="G69" s="113" t="str">
        <f>IFERROR('Business Unit 1'!G69+'Business Unit 2'!G69+'Business Unit 3'!G69,"-")</f>
        <v>-</v>
      </c>
      <c r="H69" s="113" t="str">
        <f>IFERROR('Business Unit 1'!H69+'Business Unit 2'!H69+'Business Unit 3'!H69,"-")</f>
        <v>-</v>
      </c>
      <c r="I69" s="113" t="str">
        <f>IFERROR('Business Unit 1'!I69+'Business Unit 2'!I69+'Business Unit 3'!I69,"-")</f>
        <v>-</v>
      </c>
      <c r="J69" s="113" t="str">
        <f>IFERROR('Business Unit 1'!J69+'Business Unit 2'!J69+'Business Unit 3'!J69,"-")</f>
        <v>-</v>
      </c>
      <c r="K69" s="113" t="str">
        <f>IFERROR('Business Unit 1'!K69+'Business Unit 2'!K69+'Business Unit 3'!K69,"-")</f>
        <v>-</v>
      </c>
      <c r="L69" s="113" t="str">
        <f>IFERROR('Business Unit 1'!L69+'Business Unit 2'!L69+'Business Unit 3'!L69,"-")</f>
        <v>-</v>
      </c>
      <c r="M69" s="113" t="str">
        <f>IFERROR('Business Unit 1'!M69+'Business Unit 2'!M69+'Business Unit 3'!M69,"-")</f>
        <v>-</v>
      </c>
      <c r="N69" s="113" t="str">
        <f>IFERROR('Business Unit 1'!N69+'Business Unit 2'!N69+'Business Unit 3'!N69,"-")</f>
        <v>-</v>
      </c>
      <c r="O69" s="148" t="str">
        <f t="shared" si="5"/>
        <v>-</v>
      </c>
      <c r="P69" s="148" t="str">
        <f t="shared" si="5"/>
        <v>-</v>
      </c>
      <c r="Q69" s="115" t="str">
        <f t="shared" si="6"/>
        <v>-</v>
      </c>
      <c r="R69" s="5">
        <f t="shared" si="7"/>
        <v>0</v>
      </c>
      <c r="S69" s="46">
        <v>0</v>
      </c>
      <c r="T69" s="31" t="str">
        <f t="shared" si="8"/>
        <v>-</v>
      </c>
      <c r="U69" s="47">
        <f t="shared" si="9"/>
        <v>0</v>
      </c>
    </row>
    <row r="70" spans="1:27" s="3" customFormat="1">
      <c r="A70" s="48" t="s">
        <v>111</v>
      </c>
      <c r="B70" s="27" t="s">
        <v>112</v>
      </c>
      <c r="C70" s="113" t="str">
        <f>IFERROR('Business Unit 1'!C70+'Business Unit 2'!C70+'Business Unit 3'!C70,"-")</f>
        <v>-</v>
      </c>
      <c r="D70" s="113" t="str">
        <f>IFERROR('Business Unit 1'!D70+'Business Unit 2'!D70+'Business Unit 3'!D70,"-")</f>
        <v>-</v>
      </c>
      <c r="E70" s="113" t="str">
        <f>IFERROR('Business Unit 1'!E70+'Business Unit 2'!E70+'Business Unit 3'!E70,"-")</f>
        <v>-</v>
      </c>
      <c r="F70" s="113" t="str">
        <f>IFERROR('Business Unit 1'!F70+'Business Unit 2'!F70+'Business Unit 3'!F70,"-")</f>
        <v>-</v>
      </c>
      <c r="G70" s="113" t="str">
        <f>IFERROR('Business Unit 1'!G70+'Business Unit 2'!G70+'Business Unit 3'!G70,"-")</f>
        <v>-</v>
      </c>
      <c r="H70" s="113" t="str">
        <f>IFERROR('Business Unit 1'!H70+'Business Unit 2'!H70+'Business Unit 3'!H70,"-")</f>
        <v>-</v>
      </c>
      <c r="I70" s="113" t="str">
        <f>IFERROR('Business Unit 1'!I70+'Business Unit 2'!I70+'Business Unit 3'!I70,"-")</f>
        <v>-</v>
      </c>
      <c r="J70" s="113" t="str">
        <f>IFERROR('Business Unit 1'!J70+'Business Unit 2'!J70+'Business Unit 3'!J70,"-")</f>
        <v>-</v>
      </c>
      <c r="K70" s="113" t="str">
        <f>IFERROR('Business Unit 1'!K70+'Business Unit 2'!K70+'Business Unit 3'!K70,"-")</f>
        <v>-</v>
      </c>
      <c r="L70" s="113" t="str">
        <f>IFERROR('Business Unit 1'!L70+'Business Unit 2'!L70+'Business Unit 3'!L70,"-")</f>
        <v>-</v>
      </c>
      <c r="M70" s="113" t="str">
        <f>IFERROR('Business Unit 1'!M70+'Business Unit 2'!M70+'Business Unit 3'!M70,"-")</f>
        <v>-</v>
      </c>
      <c r="N70" s="113" t="str">
        <f>IFERROR('Business Unit 1'!N70+'Business Unit 2'!N70+'Business Unit 3'!N70,"-")</f>
        <v>-</v>
      </c>
      <c r="O70" s="148" t="str">
        <f t="shared" si="5"/>
        <v>-</v>
      </c>
      <c r="P70" s="148" t="str">
        <f t="shared" si="5"/>
        <v>-</v>
      </c>
      <c r="Q70" s="115" t="str">
        <f t="shared" si="6"/>
        <v>-</v>
      </c>
      <c r="R70" s="5">
        <f t="shared" si="7"/>
        <v>0</v>
      </c>
      <c r="S70" s="46">
        <v>3638</v>
      </c>
      <c r="T70" s="31" t="str">
        <f t="shared" si="8"/>
        <v>-</v>
      </c>
      <c r="U70" s="47">
        <f t="shared" si="9"/>
        <v>0</v>
      </c>
    </row>
    <row r="71" spans="1:27" s="3" customFormat="1">
      <c r="A71" s="48" t="s">
        <v>113</v>
      </c>
      <c r="B71" s="27" t="s">
        <v>114</v>
      </c>
      <c r="C71" s="113" t="str">
        <f>IFERROR('Business Unit 1'!C71+'Business Unit 2'!C71+'Business Unit 3'!C71,"-")</f>
        <v>-</v>
      </c>
      <c r="D71" s="113" t="str">
        <f>IFERROR('Business Unit 1'!D71+'Business Unit 2'!D71+'Business Unit 3'!D71,"-")</f>
        <v>-</v>
      </c>
      <c r="E71" s="113" t="str">
        <f>IFERROR('Business Unit 1'!E71+'Business Unit 2'!E71+'Business Unit 3'!E71,"-")</f>
        <v>-</v>
      </c>
      <c r="F71" s="113" t="str">
        <f>IFERROR('Business Unit 1'!F71+'Business Unit 2'!F71+'Business Unit 3'!F71,"-")</f>
        <v>-</v>
      </c>
      <c r="G71" s="113" t="str">
        <f>IFERROR('Business Unit 1'!G71+'Business Unit 2'!G71+'Business Unit 3'!G71,"-")</f>
        <v>-</v>
      </c>
      <c r="H71" s="113" t="str">
        <f>IFERROR('Business Unit 1'!H71+'Business Unit 2'!H71+'Business Unit 3'!H71,"-")</f>
        <v>-</v>
      </c>
      <c r="I71" s="113" t="str">
        <f>IFERROR('Business Unit 1'!I71+'Business Unit 2'!I71+'Business Unit 3'!I71,"-")</f>
        <v>-</v>
      </c>
      <c r="J71" s="113" t="str">
        <f>IFERROR('Business Unit 1'!J71+'Business Unit 2'!J71+'Business Unit 3'!J71,"-")</f>
        <v>-</v>
      </c>
      <c r="K71" s="113" t="str">
        <f>IFERROR('Business Unit 1'!K71+'Business Unit 2'!K71+'Business Unit 3'!K71,"-")</f>
        <v>-</v>
      </c>
      <c r="L71" s="113" t="str">
        <f>IFERROR('Business Unit 1'!L71+'Business Unit 2'!L71+'Business Unit 3'!L71,"-")</f>
        <v>-</v>
      </c>
      <c r="M71" s="113" t="str">
        <f>IFERROR('Business Unit 1'!M71+'Business Unit 2'!M71+'Business Unit 3'!M71,"-")</f>
        <v>-</v>
      </c>
      <c r="N71" s="113" t="str">
        <f>IFERROR('Business Unit 1'!N71+'Business Unit 2'!N71+'Business Unit 3'!N71,"-")</f>
        <v>-</v>
      </c>
      <c r="O71" s="148" t="str">
        <f t="shared" si="5"/>
        <v>-</v>
      </c>
      <c r="P71" s="148" t="str">
        <f t="shared" si="5"/>
        <v>-</v>
      </c>
      <c r="Q71" s="115" t="str">
        <f t="shared" si="6"/>
        <v>-</v>
      </c>
      <c r="R71" s="5">
        <f t="shared" si="7"/>
        <v>0</v>
      </c>
      <c r="S71" s="46">
        <v>0</v>
      </c>
      <c r="T71" s="31" t="str">
        <f t="shared" si="8"/>
        <v>-</v>
      </c>
      <c r="U71" s="47">
        <f t="shared" si="9"/>
        <v>0</v>
      </c>
    </row>
    <row r="72" spans="1:27" s="3" customFormat="1">
      <c r="A72" s="48" t="s">
        <v>115</v>
      </c>
      <c r="B72" s="27" t="s">
        <v>116</v>
      </c>
      <c r="C72" s="113" t="str">
        <f>IFERROR('Business Unit 1'!C72+'Business Unit 2'!C72+'Business Unit 3'!C72,"-")</f>
        <v>-</v>
      </c>
      <c r="D72" s="113" t="str">
        <f>IFERROR('Business Unit 1'!D72+'Business Unit 2'!D72+'Business Unit 3'!D72,"-")</f>
        <v>-</v>
      </c>
      <c r="E72" s="113" t="str">
        <f>IFERROR('Business Unit 1'!E72+'Business Unit 2'!E72+'Business Unit 3'!E72,"-")</f>
        <v>-</v>
      </c>
      <c r="F72" s="113" t="str">
        <f>IFERROR('Business Unit 1'!F72+'Business Unit 2'!F72+'Business Unit 3'!F72,"-")</f>
        <v>-</v>
      </c>
      <c r="G72" s="113" t="str">
        <f>IFERROR('Business Unit 1'!G72+'Business Unit 2'!G72+'Business Unit 3'!G72,"-")</f>
        <v>-</v>
      </c>
      <c r="H72" s="113" t="str">
        <f>IFERROR('Business Unit 1'!H72+'Business Unit 2'!H72+'Business Unit 3'!H72,"-")</f>
        <v>-</v>
      </c>
      <c r="I72" s="113" t="str">
        <f>IFERROR('Business Unit 1'!I72+'Business Unit 2'!I72+'Business Unit 3'!I72,"-")</f>
        <v>-</v>
      </c>
      <c r="J72" s="113" t="str">
        <f>IFERROR('Business Unit 1'!J72+'Business Unit 2'!J72+'Business Unit 3'!J72,"-")</f>
        <v>-</v>
      </c>
      <c r="K72" s="113" t="str">
        <f>IFERROR('Business Unit 1'!K72+'Business Unit 2'!K72+'Business Unit 3'!K72,"-")</f>
        <v>-</v>
      </c>
      <c r="L72" s="113" t="str">
        <f>IFERROR('Business Unit 1'!L72+'Business Unit 2'!L72+'Business Unit 3'!L72,"-")</f>
        <v>-</v>
      </c>
      <c r="M72" s="113" t="str">
        <f>IFERROR('Business Unit 1'!M72+'Business Unit 2'!M72+'Business Unit 3'!M72,"-")</f>
        <v>-</v>
      </c>
      <c r="N72" s="113" t="str">
        <f>IFERROR('Business Unit 1'!N72+'Business Unit 2'!N72+'Business Unit 3'!N72,"-")</f>
        <v>-</v>
      </c>
      <c r="O72" s="148" t="str">
        <f t="shared" si="5"/>
        <v>-</v>
      </c>
      <c r="P72" s="148" t="str">
        <f t="shared" si="5"/>
        <v>-</v>
      </c>
      <c r="Q72" s="115" t="str">
        <f t="shared" si="6"/>
        <v>-</v>
      </c>
      <c r="R72" s="5">
        <f t="shared" si="7"/>
        <v>0</v>
      </c>
      <c r="S72" s="46">
        <v>0</v>
      </c>
      <c r="T72" s="31" t="str">
        <f t="shared" si="8"/>
        <v>-</v>
      </c>
      <c r="U72" s="47">
        <f t="shared" si="9"/>
        <v>0</v>
      </c>
    </row>
    <row r="73" spans="1:27" s="3" customFormat="1">
      <c r="A73" s="48" t="s">
        <v>117</v>
      </c>
      <c r="B73" s="27" t="s">
        <v>118</v>
      </c>
      <c r="C73" s="113" t="str">
        <f>IFERROR('Business Unit 1'!C73+'Business Unit 2'!C73+'Business Unit 3'!C73,"-")</f>
        <v>-</v>
      </c>
      <c r="D73" s="113" t="str">
        <f>IFERROR('Business Unit 1'!D73+'Business Unit 2'!D73+'Business Unit 3'!D73,"-")</f>
        <v>-</v>
      </c>
      <c r="E73" s="113" t="str">
        <f>IFERROR('Business Unit 1'!E73+'Business Unit 2'!E73+'Business Unit 3'!E73,"-")</f>
        <v>-</v>
      </c>
      <c r="F73" s="113" t="str">
        <f>IFERROR('Business Unit 1'!F73+'Business Unit 2'!F73+'Business Unit 3'!F73,"-")</f>
        <v>-</v>
      </c>
      <c r="G73" s="113" t="str">
        <f>IFERROR('Business Unit 1'!G73+'Business Unit 2'!G73+'Business Unit 3'!G73,"-")</f>
        <v>-</v>
      </c>
      <c r="H73" s="113" t="str">
        <f>IFERROR('Business Unit 1'!H73+'Business Unit 2'!H73+'Business Unit 3'!H73,"-")</f>
        <v>-</v>
      </c>
      <c r="I73" s="113" t="str">
        <f>IFERROR('Business Unit 1'!I73+'Business Unit 2'!I73+'Business Unit 3'!I73,"-")</f>
        <v>-</v>
      </c>
      <c r="J73" s="113" t="str">
        <f>IFERROR('Business Unit 1'!J73+'Business Unit 2'!J73+'Business Unit 3'!J73,"-")</f>
        <v>-</v>
      </c>
      <c r="K73" s="113" t="str">
        <f>IFERROR('Business Unit 1'!K73+'Business Unit 2'!K73+'Business Unit 3'!K73,"-")</f>
        <v>-</v>
      </c>
      <c r="L73" s="113" t="str">
        <f>IFERROR('Business Unit 1'!L73+'Business Unit 2'!L73+'Business Unit 3'!L73,"-")</f>
        <v>-</v>
      </c>
      <c r="M73" s="113" t="str">
        <f>IFERROR('Business Unit 1'!M73+'Business Unit 2'!M73+'Business Unit 3'!M73,"-")</f>
        <v>-</v>
      </c>
      <c r="N73" s="113" t="str">
        <f>IFERROR('Business Unit 1'!N73+'Business Unit 2'!N73+'Business Unit 3'!N73,"-")</f>
        <v>-</v>
      </c>
      <c r="O73" s="148" t="str">
        <f t="shared" ref="O73:P75" si="10">IF(SUM($C73:$N73)=0,"-",SUM($C73:$N73))</f>
        <v>-</v>
      </c>
      <c r="P73" s="148" t="str">
        <f t="shared" si="10"/>
        <v>-</v>
      </c>
      <c r="Q73" s="115" t="str">
        <f t="shared" ref="Q73:Q76" si="11">IFERROR(IF(+O73-P73=0,"-",+O73-P73),"-")</f>
        <v>-</v>
      </c>
      <c r="R73" s="5">
        <f t="shared" ref="R73:R76" si="12">IF(ISERROR(Q73/P73),0,(Q73/P73))</f>
        <v>0</v>
      </c>
      <c r="S73" s="46">
        <v>7108</v>
      </c>
      <c r="T73" s="31" t="str">
        <f t="shared" ref="T73:T75" si="13">IFERROR(IF(O73-S73=0,"-",O73-S73),"-")</f>
        <v>-</v>
      </c>
      <c r="U73" s="47">
        <f t="shared" si="9"/>
        <v>0</v>
      </c>
    </row>
    <row r="74" spans="1:27" s="3" customFormat="1">
      <c r="A74" s="48" t="s">
        <v>119</v>
      </c>
      <c r="B74" s="27" t="s">
        <v>120</v>
      </c>
      <c r="C74" s="113" t="str">
        <f>IFERROR('Business Unit 1'!C74+'Business Unit 2'!C74+'Business Unit 3'!C74,"-")</f>
        <v>-</v>
      </c>
      <c r="D74" s="113" t="str">
        <f>IFERROR('Business Unit 1'!D74+'Business Unit 2'!D74+'Business Unit 3'!D74,"-")</f>
        <v>-</v>
      </c>
      <c r="E74" s="113" t="str">
        <f>IFERROR('Business Unit 1'!E74+'Business Unit 2'!E74+'Business Unit 3'!E74,"-")</f>
        <v>-</v>
      </c>
      <c r="F74" s="113" t="str">
        <f>IFERROR('Business Unit 1'!F74+'Business Unit 2'!F74+'Business Unit 3'!F74,"-")</f>
        <v>-</v>
      </c>
      <c r="G74" s="113" t="str">
        <f>IFERROR('Business Unit 1'!G74+'Business Unit 2'!G74+'Business Unit 3'!G74,"-")</f>
        <v>-</v>
      </c>
      <c r="H74" s="113" t="str">
        <f>IFERROR('Business Unit 1'!H74+'Business Unit 2'!H74+'Business Unit 3'!H74,"-")</f>
        <v>-</v>
      </c>
      <c r="I74" s="113" t="str">
        <f>IFERROR('Business Unit 1'!I74+'Business Unit 2'!I74+'Business Unit 3'!I74,"-")</f>
        <v>-</v>
      </c>
      <c r="J74" s="113" t="str">
        <f>IFERROR('Business Unit 1'!J74+'Business Unit 2'!J74+'Business Unit 3'!J74,"-")</f>
        <v>-</v>
      </c>
      <c r="K74" s="113" t="str">
        <f>IFERROR('Business Unit 1'!K74+'Business Unit 2'!K74+'Business Unit 3'!K74,"-")</f>
        <v>-</v>
      </c>
      <c r="L74" s="113" t="str">
        <f>IFERROR('Business Unit 1'!L74+'Business Unit 2'!L74+'Business Unit 3'!L74,"-")</f>
        <v>-</v>
      </c>
      <c r="M74" s="113" t="str">
        <f>IFERROR('Business Unit 1'!M74+'Business Unit 2'!M74+'Business Unit 3'!M74,"-")</f>
        <v>-</v>
      </c>
      <c r="N74" s="113" t="str">
        <f>IFERROR('Business Unit 1'!N74+'Business Unit 2'!N74+'Business Unit 3'!N74,"-")</f>
        <v>-</v>
      </c>
      <c r="O74" s="148" t="str">
        <f t="shared" si="10"/>
        <v>-</v>
      </c>
      <c r="P74" s="148" t="str">
        <f t="shared" si="10"/>
        <v>-</v>
      </c>
      <c r="Q74" s="115" t="str">
        <f t="shared" si="11"/>
        <v>-</v>
      </c>
      <c r="R74" s="5">
        <f t="shared" si="12"/>
        <v>0</v>
      </c>
      <c r="S74" s="46">
        <v>172077</v>
      </c>
      <c r="T74" s="31" t="str">
        <f t="shared" si="13"/>
        <v>-</v>
      </c>
      <c r="U74" s="47">
        <f>IF(ISERROR(T74/S74),0,(T74/S74))</f>
        <v>0</v>
      </c>
      <c r="AA74" s="3" t="s">
        <v>0</v>
      </c>
    </row>
    <row r="75" spans="1:27" s="3" customFormat="1">
      <c r="A75" s="48"/>
      <c r="B75" s="33" t="s">
        <v>121</v>
      </c>
      <c r="C75" s="126">
        <f>SUM(C21:C74)</f>
        <v>415499.99999999994</v>
      </c>
      <c r="D75" s="126">
        <f>SUM(D21:D74)</f>
        <v>417653.04861111112</v>
      </c>
      <c r="E75" s="126">
        <f>SUM(E21:E74)</f>
        <v>419827.51149594912</v>
      </c>
      <c r="F75" s="126">
        <f>SUM(F21:F74)</f>
        <v>422023.6109667258</v>
      </c>
      <c r="G75" s="126">
        <f>SUM(G21:G74)</f>
        <v>424241.5716508156</v>
      </c>
      <c r="H75" s="127">
        <f>SUM(H21:H74)</f>
        <v>426481.62051487161</v>
      </c>
      <c r="I75" s="127">
        <f>SUM(I21:I74)</f>
        <v>428743.98688919202</v>
      </c>
      <c r="J75" s="127">
        <f>SUM(J21:J74)</f>
        <v>431028.90249234147</v>
      </c>
      <c r="K75" s="127">
        <f>SUM(K21:K74)</f>
        <v>433336.60145602823</v>
      </c>
      <c r="L75" s="127">
        <f>SUM(L21:L74)</f>
        <v>435667.32035024039</v>
      </c>
      <c r="M75" s="127">
        <f>SUM(M21:M74)</f>
        <v>438021.29820864444</v>
      </c>
      <c r="N75" s="127">
        <f>SUM(N21:N74)</f>
        <v>440398.776554248</v>
      </c>
      <c r="O75" s="152">
        <f t="shared" si="10"/>
        <v>5132924.2491901685</v>
      </c>
      <c r="P75" s="152">
        <f>IF(SUM($C75:$N75)=0,"-",SUM($C75:$N75))</f>
        <v>5132924.2491901685</v>
      </c>
      <c r="Q75" s="127" t="str">
        <f t="shared" si="11"/>
        <v>-</v>
      </c>
      <c r="R75" s="52">
        <f t="shared" si="12"/>
        <v>0</v>
      </c>
      <c r="S75" s="53">
        <f>SUM(S21:S74)</f>
        <v>4076786</v>
      </c>
      <c r="T75" s="54">
        <f t="shared" si="13"/>
        <v>1056138.2491901685</v>
      </c>
      <c r="U75" s="42">
        <f>T75/S75</f>
        <v>0.25906148843480342</v>
      </c>
      <c r="AA75" s="3" t="s">
        <v>0</v>
      </c>
    </row>
    <row r="76" spans="1:27" s="3" customFormat="1">
      <c r="A76" s="48"/>
      <c r="B76" s="33" t="s">
        <v>122</v>
      </c>
      <c r="C76" s="128">
        <f>C19-C75</f>
        <v>751166.66666666651</v>
      </c>
      <c r="D76" s="128">
        <f>D19-D75</f>
        <v>749013.61805555539</v>
      </c>
      <c r="E76" s="128">
        <f>E19-E75</f>
        <v>746839.15517071763</v>
      </c>
      <c r="F76" s="128">
        <f>F19-F75</f>
        <v>744643.05569994077</v>
      </c>
      <c r="G76" s="128">
        <f>G19-G75</f>
        <v>742425.09501585108</v>
      </c>
      <c r="H76" s="129">
        <f>H19-H75</f>
        <v>740185.04615179519</v>
      </c>
      <c r="I76" s="129">
        <f>I19-I75</f>
        <v>737922.67977747449</v>
      </c>
      <c r="J76" s="128">
        <f>J19-J75</f>
        <v>735637.76417432504</v>
      </c>
      <c r="K76" s="128">
        <f>K19-K75</f>
        <v>733330.06521063833</v>
      </c>
      <c r="L76" s="128">
        <f>L19-L75</f>
        <v>730999.34631642606</v>
      </c>
      <c r="M76" s="128">
        <f>M19-M75</f>
        <v>728645.36845802213</v>
      </c>
      <c r="N76" s="128">
        <f>N19-N75</f>
        <v>726267.89011241752</v>
      </c>
      <c r="O76" s="153">
        <f>IF(SUM($C76:$N76)=0,"-",SUM($C76:$N76))</f>
        <v>8867075.7508098315</v>
      </c>
      <c r="P76" s="154">
        <f>P19-P75</f>
        <v>8867075.7508098278</v>
      </c>
      <c r="Q76" s="129">
        <f t="shared" si="11"/>
        <v>3.7252902984619141E-9</v>
      </c>
      <c r="R76" s="55">
        <f t="shared" si="12"/>
        <v>4.2012613889327429E-16</v>
      </c>
      <c r="S76" s="56">
        <f>S19-S75</f>
        <v>929449</v>
      </c>
      <c r="T76" s="57"/>
    </row>
    <row r="77" spans="1:27" s="3" customFormat="1">
      <c r="A77" s="48"/>
      <c r="B77" s="27" t="s">
        <v>123</v>
      </c>
      <c r="C77" s="130"/>
      <c r="D77" s="130"/>
      <c r="E77" s="130"/>
      <c r="F77" s="130"/>
      <c r="G77" s="130"/>
      <c r="H77" s="131"/>
      <c r="I77" s="131"/>
      <c r="J77" s="130"/>
      <c r="K77" s="130"/>
      <c r="L77" s="130"/>
      <c r="M77" s="130"/>
      <c r="N77" s="130"/>
      <c r="O77" s="155"/>
      <c r="P77" s="155"/>
      <c r="Q77" s="131"/>
      <c r="R77" s="58"/>
      <c r="S77" s="59"/>
      <c r="T77" s="60"/>
    </row>
    <row r="78" spans="1:27" s="3" customFormat="1">
      <c r="A78" s="48" t="s">
        <v>124</v>
      </c>
      <c r="B78" s="27" t="s">
        <v>125</v>
      </c>
      <c r="C78" s="113">
        <f>IFERROR('Business Unit 1'!C78+'Business Unit 2'!C78+'Business Unit 3'!C78,"-")</f>
        <v>0</v>
      </c>
      <c r="D78" s="113">
        <f>IFERROR('Business Unit 1'!D78+'Business Unit 2'!D78+'Business Unit 3'!D78,"-")</f>
        <v>0</v>
      </c>
      <c r="E78" s="113">
        <f>IFERROR('Business Unit 1'!E78+'Business Unit 2'!E78+'Business Unit 3'!E78,"-")</f>
        <v>0</v>
      </c>
      <c r="F78" s="113">
        <f>IFERROR('Business Unit 1'!F78+'Business Unit 2'!F78+'Business Unit 3'!F78,"-")</f>
        <v>0</v>
      </c>
      <c r="G78" s="113">
        <f>IFERROR('Business Unit 1'!G78+'Business Unit 2'!G78+'Business Unit 3'!G78,"-")</f>
        <v>0</v>
      </c>
      <c r="H78" s="113">
        <f>IFERROR('Business Unit 1'!H78+'Business Unit 2'!H78+'Business Unit 3'!H78,"-")</f>
        <v>0</v>
      </c>
      <c r="I78" s="113">
        <f>IFERROR('Business Unit 1'!I78+'Business Unit 2'!I78+'Business Unit 3'!I78,"-")</f>
        <v>0</v>
      </c>
      <c r="J78" s="113">
        <f>IFERROR('Business Unit 1'!J78+'Business Unit 2'!J78+'Business Unit 3'!J78,"-")</f>
        <v>0</v>
      </c>
      <c r="K78" s="113">
        <f>IFERROR('Business Unit 1'!K78+'Business Unit 2'!K78+'Business Unit 3'!K78,"-")</f>
        <v>0</v>
      </c>
      <c r="L78" s="113">
        <f>IFERROR('Business Unit 1'!L78+'Business Unit 2'!L78+'Business Unit 3'!L78,"-")</f>
        <v>0</v>
      </c>
      <c r="M78" s="113">
        <f>IFERROR('Business Unit 1'!M78+'Business Unit 2'!M78+'Business Unit 3'!M78,"-")</f>
        <v>0</v>
      </c>
      <c r="N78" s="113">
        <f>IFERROR('Business Unit 1'!N78+'Business Unit 2'!N78+'Business Unit 3'!N78,"-")</f>
        <v>0</v>
      </c>
      <c r="O78" s="156">
        <v>0</v>
      </c>
      <c r="P78" s="156">
        <v>0</v>
      </c>
      <c r="Q78" s="132"/>
      <c r="R78" s="36"/>
      <c r="S78" s="44"/>
      <c r="T78" s="29"/>
    </row>
    <row r="79" spans="1:27" s="3" customFormat="1">
      <c r="A79" s="48" t="s">
        <v>126</v>
      </c>
      <c r="B79" s="27" t="s">
        <v>127</v>
      </c>
      <c r="C79" s="113">
        <f>IFERROR('Business Unit 1'!C79+'Business Unit 2'!C79+'Business Unit 3'!C79,"-")</f>
        <v>0</v>
      </c>
      <c r="D79" s="113">
        <f>IFERROR('Business Unit 1'!D79+'Business Unit 2'!D79+'Business Unit 3'!D79,"-")</f>
        <v>0</v>
      </c>
      <c r="E79" s="113">
        <f>IFERROR('Business Unit 1'!E79+'Business Unit 2'!E79+'Business Unit 3'!E79,"-")</f>
        <v>0</v>
      </c>
      <c r="F79" s="113">
        <f>IFERROR('Business Unit 1'!F79+'Business Unit 2'!F79+'Business Unit 3'!F79,"-")</f>
        <v>0</v>
      </c>
      <c r="G79" s="113">
        <f>IFERROR('Business Unit 1'!G79+'Business Unit 2'!G79+'Business Unit 3'!G79,"-")</f>
        <v>0</v>
      </c>
      <c r="H79" s="113">
        <f>IFERROR('Business Unit 1'!H79+'Business Unit 2'!H79+'Business Unit 3'!H79,"-")</f>
        <v>0</v>
      </c>
      <c r="I79" s="113">
        <f>IFERROR('Business Unit 1'!I79+'Business Unit 2'!I79+'Business Unit 3'!I79,"-")</f>
        <v>0</v>
      </c>
      <c r="J79" s="113">
        <f>IFERROR('Business Unit 1'!J79+'Business Unit 2'!J79+'Business Unit 3'!J79,"-")</f>
        <v>0</v>
      </c>
      <c r="K79" s="113">
        <f>IFERROR('Business Unit 1'!K79+'Business Unit 2'!K79+'Business Unit 3'!K79,"-")</f>
        <v>0</v>
      </c>
      <c r="L79" s="113">
        <f>IFERROR('Business Unit 1'!L79+'Business Unit 2'!L79+'Business Unit 3'!L79,"-")</f>
        <v>0</v>
      </c>
      <c r="M79" s="113">
        <f>IFERROR('Business Unit 1'!M79+'Business Unit 2'!M79+'Business Unit 3'!M79,"-")</f>
        <v>0</v>
      </c>
      <c r="N79" s="113">
        <f>IFERROR('Business Unit 1'!N79+'Business Unit 2'!N79+'Business Unit 3'!N79,"-")</f>
        <v>0</v>
      </c>
      <c r="O79" s="156">
        <v>0</v>
      </c>
      <c r="P79" s="156">
        <v>0</v>
      </c>
      <c r="Q79" s="132"/>
      <c r="R79" s="36"/>
      <c r="S79" s="44"/>
      <c r="T79" s="29"/>
    </row>
    <row r="80" spans="1:27" s="3" customFormat="1">
      <c r="A80" s="48" t="s">
        <v>128</v>
      </c>
      <c r="B80" s="27" t="s">
        <v>129</v>
      </c>
      <c r="C80" s="113">
        <f>IFERROR('Business Unit 1'!C80+'Business Unit 2'!C80+'Business Unit 3'!C80,"-")</f>
        <v>0</v>
      </c>
      <c r="D80" s="113">
        <f>IFERROR('Business Unit 1'!D80+'Business Unit 2'!D80+'Business Unit 3'!D80,"-")</f>
        <v>0</v>
      </c>
      <c r="E80" s="113">
        <f>IFERROR('Business Unit 1'!E80+'Business Unit 2'!E80+'Business Unit 3'!E80,"-")</f>
        <v>0</v>
      </c>
      <c r="F80" s="113">
        <f>IFERROR('Business Unit 1'!F80+'Business Unit 2'!F80+'Business Unit 3'!F80,"-")</f>
        <v>0</v>
      </c>
      <c r="G80" s="113">
        <f>IFERROR('Business Unit 1'!G80+'Business Unit 2'!G80+'Business Unit 3'!G80,"-")</f>
        <v>0</v>
      </c>
      <c r="H80" s="113">
        <f>IFERROR('Business Unit 1'!H80+'Business Unit 2'!H80+'Business Unit 3'!H80,"-")</f>
        <v>0</v>
      </c>
      <c r="I80" s="113">
        <f>IFERROR('Business Unit 1'!I80+'Business Unit 2'!I80+'Business Unit 3'!I80,"-")</f>
        <v>0</v>
      </c>
      <c r="J80" s="113">
        <f>IFERROR('Business Unit 1'!J80+'Business Unit 2'!J80+'Business Unit 3'!J80,"-")</f>
        <v>0</v>
      </c>
      <c r="K80" s="113">
        <f>IFERROR('Business Unit 1'!K80+'Business Unit 2'!K80+'Business Unit 3'!K80,"-")</f>
        <v>0</v>
      </c>
      <c r="L80" s="113">
        <f>IFERROR('Business Unit 1'!L80+'Business Unit 2'!L80+'Business Unit 3'!L80,"-")</f>
        <v>0</v>
      </c>
      <c r="M80" s="113">
        <f>IFERROR('Business Unit 1'!M80+'Business Unit 2'!M80+'Business Unit 3'!M80,"-")</f>
        <v>0</v>
      </c>
      <c r="N80" s="113">
        <f>IFERROR('Business Unit 1'!N80+'Business Unit 2'!N80+'Business Unit 3'!N80,"-")</f>
        <v>0</v>
      </c>
      <c r="O80" s="156">
        <v>0</v>
      </c>
      <c r="P80" s="156">
        <v>0</v>
      </c>
      <c r="Q80" s="132"/>
      <c r="R80" s="36"/>
      <c r="S80" s="44"/>
      <c r="T80" s="29"/>
    </row>
    <row r="81" spans="1:28" s="3" customFormat="1">
      <c r="A81" s="48" t="s">
        <v>130</v>
      </c>
      <c r="B81" s="27" t="s">
        <v>131</v>
      </c>
      <c r="C81" s="113">
        <f>IFERROR('Business Unit 1'!C81+'Business Unit 2'!C81+'Business Unit 3'!C81,"-")</f>
        <v>0</v>
      </c>
      <c r="D81" s="113">
        <f>IFERROR('Business Unit 1'!D81+'Business Unit 2'!D81+'Business Unit 3'!D81,"-")</f>
        <v>0</v>
      </c>
      <c r="E81" s="113">
        <f>IFERROR('Business Unit 1'!E81+'Business Unit 2'!E81+'Business Unit 3'!E81,"-")</f>
        <v>0</v>
      </c>
      <c r="F81" s="113">
        <f>IFERROR('Business Unit 1'!F81+'Business Unit 2'!F81+'Business Unit 3'!F81,"-")</f>
        <v>0</v>
      </c>
      <c r="G81" s="113">
        <f>IFERROR('Business Unit 1'!G81+'Business Unit 2'!G81+'Business Unit 3'!G81,"-")</f>
        <v>0</v>
      </c>
      <c r="H81" s="113">
        <f>IFERROR('Business Unit 1'!H81+'Business Unit 2'!H81+'Business Unit 3'!H81,"-")</f>
        <v>0</v>
      </c>
      <c r="I81" s="113">
        <f>IFERROR('Business Unit 1'!I81+'Business Unit 2'!I81+'Business Unit 3'!I81,"-")</f>
        <v>0</v>
      </c>
      <c r="J81" s="113">
        <f>IFERROR('Business Unit 1'!J81+'Business Unit 2'!J81+'Business Unit 3'!J81,"-")</f>
        <v>0</v>
      </c>
      <c r="K81" s="113">
        <f>IFERROR('Business Unit 1'!K81+'Business Unit 2'!K81+'Business Unit 3'!K81,"-")</f>
        <v>0</v>
      </c>
      <c r="L81" s="113">
        <f>IFERROR('Business Unit 1'!L81+'Business Unit 2'!L81+'Business Unit 3'!L81,"-")</f>
        <v>0</v>
      </c>
      <c r="M81" s="113">
        <f>IFERROR('Business Unit 1'!M81+'Business Unit 2'!M81+'Business Unit 3'!M81,"-")</f>
        <v>0</v>
      </c>
      <c r="N81" s="113">
        <f>IFERROR('Business Unit 1'!N81+'Business Unit 2'!N81+'Business Unit 3'!N81,"-")</f>
        <v>0</v>
      </c>
      <c r="O81" s="157">
        <f>SUM(C81:N81)</f>
        <v>0</v>
      </c>
      <c r="P81" s="157">
        <v>0</v>
      </c>
      <c r="Q81" s="133" t="str">
        <f>IF(+O81-P81=0,"-",+O81-P81)</f>
        <v>-</v>
      </c>
      <c r="R81" s="61">
        <f>IF(ISERROR(Q81/P81),0,(Q81/P81))</f>
        <v>0</v>
      </c>
      <c r="S81" s="62">
        <v>2276</v>
      </c>
      <c r="T81" s="31">
        <f>IF(O81-S81=0,"-",O81-S81)</f>
        <v>-2276</v>
      </c>
      <c r="U81" s="45">
        <f>IF(ISERROR(T81/S81),0,(T81/S81))</f>
        <v>-1</v>
      </c>
      <c r="V81" s="3" t="s">
        <v>0</v>
      </c>
      <c r="AB81" s="3" t="s">
        <v>0</v>
      </c>
    </row>
    <row r="82" spans="1:28" s="3" customFormat="1">
      <c r="A82" s="48" t="s">
        <v>132</v>
      </c>
      <c r="B82" s="27" t="s">
        <v>133</v>
      </c>
      <c r="C82" s="113">
        <f>IFERROR('Business Unit 1'!C82+'Business Unit 2'!C82+'Business Unit 3'!C82,"-")</f>
        <v>0</v>
      </c>
      <c r="D82" s="113">
        <f>IFERROR('Business Unit 1'!D82+'Business Unit 2'!D82+'Business Unit 3'!D82,"-")</f>
        <v>0</v>
      </c>
      <c r="E82" s="113">
        <f>IFERROR('Business Unit 1'!E82+'Business Unit 2'!E82+'Business Unit 3'!E82,"-")</f>
        <v>0</v>
      </c>
      <c r="F82" s="113">
        <f>IFERROR('Business Unit 1'!F82+'Business Unit 2'!F82+'Business Unit 3'!F82,"-")</f>
        <v>0</v>
      </c>
      <c r="G82" s="113">
        <f>IFERROR('Business Unit 1'!G82+'Business Unit 2'!G82+'Business Unit 3'!G82,"-")</f>
        <v>0</v>
      </c>
      <c r="H82" s="113">
        <f>IFERROR('Business Unit 1'!H82+'Business Unit 2'!H82+'Business Unit 3'!H82,"-")</f>
        <v>0</v>
      </c>
      <c r="I82" s="113">
        <f>IFERROR('Business Unit 1'!I82+'Business Unit 2'!I82+'Business Unit 3'!I82,"-")</f>
        <v>0</v>
      </c>
      <c r="J82" s="113">
        <f>IFERROR('Business Unit 1'!J82+'Business Unit 2'!J82+'Business Unit 3'!J82,"-")</f>
        <v>0</v>
      </c>
      <c r="K82" s="113">
        <f>IFERROR('Business Unit 1'!K82+'Business Unit 2'!K82+'Business Unit 3'!K82,"-")</f>
        <v>0</v>
      </c>
      <c r="L82" s="113">
        <f>IFERROR('Business Unit 1'!L82+'Business Unit 2'!L82+'Business Unit 3'!L82,"-")</f>
        <v>0</v>
      </c>
      <c r="M82" s="113">
        <f>IFERROR('Business Unit 1'!M82+'Business Unit 2'!M82+'Business Unit 3'!M82,"-")</f>
        <v>0</v>
      </c>
      <c r="N82" s="113">
        <f>IFERROR('Business Unit 1'!N82+'Business Unit 2'!N82+'Business Unit 3'!N82,"-")</f>
        <v>0</v>
      </c>
      <c r="O82" s="155">
        <v>0</v>
      </c>
      <c r="P82" s="155">
        <v>0</v>
      </c>
      <c r="Q82" s="142" t="str">
        <f>IF(+O82-P82=0,"-",+O82-P82)</f>
        <v>-</v>
      </c>
      <c r="R82" s="58">
        <f>IF(ISERROR(Q82/P82),0,(Q82/P82))</f>
        <v>0</v>
      </c>
      <c r="S82" s="143"/>
      <c r="T82" s="143" t="str">
        <f>IF(0=0,"-")</f>
        <v>-</v>
      </c>
      <c r="U82" s="15">
        <f>IF(ISERROR(T82/S82),0,(T82/S82))</f>
        <v>0</v>
      </c>
      <c r="V82" s="15"/>
    </row>
    <row r="83" spans="1:28" s="3" customFormat="1">
      <c r="A83" s="48"/>
      <c r="B83" s="33" t="s">
        <v>134</v>
      </c>
      <c r="C83" s="130">
        <f>SUM(C78:C82)</f>
        <v>0</v>
      </c>
      <c r="D83" s="130">
        <f t="shared" ref="D83:N83" si="14">SUM(D78:D82)</f>
        <v>0</v>
      </c>
      <c r="E83" s="130">
        <f t="shared" si="14"/>
        <v>0</v>
      </c>
      <c r="F83" s="130">
        <f t="shared" si="14"/>
        <v>0</v>
      </c>
      <c r="G83" s="130">
        <f t="shared" si="14"/>
        <v>0</v>
      </c>
      <c r="H83" s="130">
        <f t="shared" si="14"/>
        <v>0</v>
      </c>
      <c r="I83" s="130">
        <f t="shared" si="14"/>
        <v>0</v>
      </c>
      <c r="J83" s="130">
        <f t="shared" si="14"/>
        <v>0</v>
      </c>
      <c r="K83" s="130">
        <f t="shared" si="14"/>
        <v>0</v>
      </c>
      <c r="L83" s="130">
        <f t="shared" si="14"/>
        <v>0</v>
      </c>
      <c r="M83" s="130">
        <f t="shared" si="14"/>
        <v>0</v>
      </c>
      <c r="N83" s="130">
        <f t="shared" si="14"/>
        <v>0</v>
      </c>
      <c r="O83" s="155">
        <f>SUM(O78:O82)</f>
        <v>0</v>
      </c>
      <c r="P83" s="155">
        <f>SUM(P78:P82)</f>
        <v>0</v>
      </c>
      <c r="Q83" s="141">
        <f>+O83-P83</f>
        <v>0</v>
      </c>
      <c r="R83" s="58">
        <f>IF(ISERROR(Q83/P83),0,(Q83/P83))</f>
        <v>0</v>
      </c>
      <c r="S83" s="59">
        <f>SUM(S78:S82)</f>
        <v>2276</v>
      </c>
      <c r="T83" s="32">
        <f>O83-S83</f>
        <v>-2276</v>
      </c>
      <c r="U83" s="63">
        <f>IF(ISERROR(T83/S83),0,(T83/S83))</f>
        <v>-1</v>
      </c>
      <c r="V83" s="15"/>
    </row>
    <row r="84" spans="1:28" s="3" customFormat="1" ht="14" thickBot="1">
      <c r="A84" s="48"/>
      <c r="B84" s="33" t="s">
        <v>135</v>
      </c>
      <c r="C84" s="134">
        <f>IF(C76+C83=0,"-",C76+C83)</f>
        <v>751166.66666666651</v>
      </c>
      <c r="D84" s="134">
        <f t="shared" ref="D84:N84" si="15">IF(D76+D83=0,"-",D76+D83)</f>
        <v>749013.61805555539</v>
      </c>
      <c r="E84" s="134">
        <f t="shared" si="15"/>
        <v>746839.15517071763</v>
      </c>
      <c r="F84" s="134">
        <f t="shared" si="15"/>
        <v>744643.05569994077</v>
      </c>
      <c r="G84" s="134">
        <f t="shared" si="15"/>
        <v>742425.09501585108</v>
      </c>
      <c r="H84" s="134">
        <f t="shared" si="15"/>
        <v>740185.04615179519</v>
      </c>
      <c r="I84" s="134">
        <f t="shared" si="15"/>
        <v>737922.67977747449</v>
      </c>
      <c r="J84" s="134">
        <f t="shared" si="15"/>
        <v>735637.76417432504</v>
      </c>
      <c r="K84" s="134">
        <f t="shared" si="15"/>
        <v>733330.06521063833</v>
      </c>
      <c r="L84" s="134">
        <f t="shared" si="15"/>
        <v>730999.34631642606</v>
      </c>
      <c r="M84" s="134">
        <f t="shared" si="15"/>
        <v>728645.36845802213</v>
      </c>
      <c r="N84" s="134">
        <f t="shared" si="15"/>
        <v>726267.89011241752</v>
      </c>
      <c r="O84" s="158">
        <f>IF(O76+O83=0,"-",O76+O83)</f>
        <v>8867075.7508098315</v>
      </c>
      <c r="P84" s="158">
        <f>P76+P83</f>
        <v>8867075.7508098278</v>
      </c>
      <c r="Q84" s="135">
        <f>IF(+O84-P84=0,"-",+O84-P84)</f>
        <v>3.7252902984619141E-9</v>
      </c>
      <c r="R84" s="64">
        <f>IF(ISERROR(Q84/P84),0,(Q84/P84))</f>
        <v>4.2012613889327429E-16</v>
      </c>
      <c r="S84" s="65">
        <f>S76+S83</f>
        <v>931725</v>
      </c>
      <c r="T84" s="66">
        <f>IF(O84-S84=0,"-",O84-S84)</f>
        <v>7935350.7508098315</v>
      </c>
      <c r="U84" s="67">
        <f>T84/S84</f>
        <v>8.5168378553863331</v>
      </c>
      <c r="V84" s="15" t="s">
        <v>0</v>
      </c>
      <c r="AB84" s="3" t="s">
        <v>0</v>
      </c>
    </row>
    <row r="85" spans="1:28" s="3" customFormat="1">
      <c r="A85" s="48"/>
      <c r="B85" s="33"/>
      <c r="C85" s="68"/>
      <c r="D85" s="68"/>
      <c r="E85" s="68"/>
      <c r="F85" s="68"/>
      <c r="G85" s="68"/>
      <c r="H85" s="69"/>
      <c r="I85" s="69"/>
      <c r="J85" s="68"/>
      <c r="K85" s="68"/>
      <c r="L85" s="68"/>
      <c r="M85" s="68"/>
      <c r="N85" s="68"/>
      <c r="O85" s="68"/>
      <c r="P85" s="68"/>
      <c r="Q85" s="69"/>
      <c r="R85" s="34"/>
      <c r="S85" s="6"/>
    </row>
    <row r="86" spans="1:28" s="3" customFormat="1">
      <c r="A86" s="26"/>
      <c r="B86" s="70" t="s">
        <v>136</v>
      </c>
      <c r="C86" s="71">
        <f>IF(ISERR(C84/C19),0,C84/C19)</f>
        <v>0.64385714285714279</v>
      </c>
      <c r="D86" s="71">
        <f>IF(ISERR(D84/D19),0,D84/D19)</f>
        <v>0.64201167261904757</v>
      </c>
      <c r="E86" s="71">
        <f>IF(ISERR(E84/E19),0,E84/E19)</f>
        <v>0.6401478472891865</v>
      </c>
      <c r="F86" s="71">
        <f>IF(ISERR(F84/F19),0,F84/F19)</f>
        <v>0.63826547631423503</v>
      </c>
      <c r="G86" s="71">
        <f>IF(ISERR(G84/G19),0,G84/G19)</f>
        <v>0.63636436715644373</v>
      </c>
      <c r="H86" s="58">
        <f>IF(ISERR(H84/H19),0,H84/H19)</f>
        <v>0.63444432527296724</v>
      </c>
      <c r="I86" s="58">
        <f>IF(ISERR(I84/I19),0,I84/I19)</f>
        <v>0.63250515409497821</v>
      </c>
      <c r="J86" s="71">
        <f>IF(ISERR(J84/J19),0,J84/J19)</f>
        <v>0.63054665500656437</v>
      </c>
      <c r="K86" s="71">
        <f>IF(ISERR(K84/K19),0,K84/K19)</f>
        <v>0.62856862732340435</v>
      </c>
      <c r="L86" s="71">
        <f>IF(ISERR(L84/L19),0,L84/L19)</f>
        <v>0.62657086827122244</v>
      </c>
      <c r="M86" s="71">
        <f>IF(ISERR(M84/M19),0,M84/M19)</f>
        <v>0.62455317296401902</v>
      </c>
      <c r="N86" s="71">
        <f>IF(ISERR(N84/N19),0,N84/N19)</f>
        <v>0.62251533438207274</v>
      </c>
      <c r="O86" s="71">
        <f>IF(ISERR(O84/O19),0,O84/O19)</f>
        <v>0.63336255362927385</v>
      </c>
      <c r="P86" s="71">
        <f>IF(ISERR(P84/P19),0,P84/P19)</f>
        <v>0.63336255362927363</v>
      </c>
      <c r="Q86" s="71"/>
      <c r="R86" s="71"/>
      <c r="S86" s="71">
        <f>IF(ISERR(S84/S19),0,S84/S19)</f>
        <v>0.18611291719226125</v>
      </c>
      <c r="T86" s="45"/>
      <c r="U86" s="45"/>
    </row>
    <row r="87" spans="1:28" s="3" customFormat="1">
      <c r="A87" s="1"/>
      <c r="H87" s="4"/>
      <c r="I87" s="4"/>
      <c r="Q87" s="4"/>
      <c r="R87" s="5"/>
      <c r="S87" s="6"/>
    </row>
    <row r="88" spans="1:28" s="3" customFormat="1">
      <c r="A88" s="1"/>
      <c r="C88" s="3" t="s">
        <v>0</v>
      </c>
      <c r="H88" s="4"/>
      <c r="I88" s="4"/>
      <c r="Q88" s="4"/>
      <c r="R88" s="5"/>
      <c r="S88" s="6"/>
    </row>
    <row r="96" spans="1:28" s="3" customFormat="1">
      <c r="A96" s="1"/>
      <c r="H96" s="4"/>
      <c r="I96" s="4"/>
      <c r="Q96" s="4"/>
      <c r="R96" s="5"/>
      <c r="S96" s="6"/>
      <c r="AB96" s="3" t="s">
        <v>0</v>
      </c>
    </row>
    <row r="98" spans="1:28" s="3" customFormat="1">
      <c r="A98" s="1"/>
      <c r="H98" s="4"/>
      <c r="I98" s="4"/>
      <c r="Q98" s="4"/>
      <c r="R98" s="5"/>
      <c r="S98" s="6"/>
      <c r="AB98" s="3" t="s">
        <v>0</v>
      </c>
    </row>
    <row r="100" spans="1:28" s="3" customFormat="1">
      <c r="A100" s="1"/>
      <c r="H100" s="4"/>
      <c r="I100" s="4"/>
      <c r="Q100" s="4"/>
      <c r="R100" s="5"/>
      <c r="S100" s="6"/>
      <c r="AA100" s="3" t="s">
        <v>0</v>
      </c>
    </row>
    <row r="116" spans="1:19" s="3" customFormat="1">
      <c r="A116" s="1"/>
      <c r="H116" s="4"/>
      <c r="I116" s="4"/>
      <c r="O116" s="72"/>
      <c r="P116" s="72"/>
      <c r="Q116" s="73"/>
      <c r="R116" s="58"/>
      <c r="S116" s="6"/>
    </row>
  </sheetData>
  <mergeCells count="2">
    <mergeCell ref="Q5:R5"/>
    <mergeCell ref="T5:U5"/>
  </mergeCells>
  <pageMargins left="0.7" right="0.7" top="0.75" bottom="0.75" header="0.3" footer="0.3"/>
  <pageSetup scale="37" orientation="landscape" r:id="rId1"/>
  <headerFooter>
    <oddHeader>&amp;R&amp;G</oddHeader>
    <oddFooter>&amp;L&amp;"Arial,Bold"Financial Forecast Tempate - Creative Agencies
Provided by Door 417 Consulting | www.door417.com&amp;C&amp;"Arial,Bold"&amp;P of &amp;N&amp;R&amp;"Arial,Bold"&amp;K000000&amp;D &amp;T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Q116"/>
  <sheetViews>
    <sheetView showOutlineSymbols="0" view="pageLayout" zoomScale="70" zoomScaleNormal="90" zoomScalePageLayoutView="70" workbookViewId="0">
      <selection activeCell="B2" sqref="B2"/>
    </sheetView>
  </sheetViews>
  <sheetFormatPr baseColWidth="10" defaultColWidth="6.7109375" defaultRowHeight="13" outlineLevelRow="5"/>
  <cols>
    <col min="1" max="1" width="6.28515625" style="1" customWidth="1"/>
    <col min="2" max="2" width="25.28515625" style="3" customWidth="1"/>
    <col min="3" max="7" width="12.7109375" style="3" customWidth="1"/>
    <col min="8" max="9" width="12.7109375" style="4" customWidth="1"/>
    <col min="10" max="14" width="12.7109375" style="3" customWidth="1"/>
    <col min="15" max="15" width="10.140625" style="3" customWidth="1"/>
    <col min="16" max="16" width="11.140625" style="3" customWidth="1"/>
    <col min="17" max="17" width="14.42578125" style="4" customWidth="1"/>
    <col min="18" max="18" width="12.42578125" style="5" customWidth="1"/>
    <col min="19" max="19" width="10.140625" style="6" customWidth="1"/>
    <col min="20" max="20" width="11.85546875" style="3" customWidth="1"/>
    <col min="21" max="21" width="10.7109375" style="3" customWidth="1"/>
    <col min="22" max="23" width="1.42578125" style="3" customWidth="1"/>
    <col min="24" max="24" width="11.7109375" style="3" customWidth="1"/>
    <col min="25" max="25" width="12.7109375" style="3" customWidth="1"/>
    <col min="26" max="26" width="6.7109375" style="3"/>
    <col min="27" max="28" width="1.42578125" style="3" customWidth="1"/>
    <col min="29" max="251" width="6.7109375" style="3"/>
    <col min="252" max="16384" width="6.7109375" style="74"/>
  </cols>
  <sheetData>
    <row r="1" spans="1:21" s="3" customFormat="1">
      <c r="A1" s="1" t="s">
        <v>0</v>
      </c>
      <c r="B1" s="2" t="s">
        <v>200</v>
      </c>
      <c r="H1" s="4"/>
      <c r="I1" s="4"/>
      <c r="Q1" s="4"/>
      <c r="R1" s="5"/>
      <c r="S1" s="6"/>
    </row>
    <row r="2" spans="1:21" s="3" customFormat="1" ht="14" thickBot="1">
      <c r="A2" s="7" t="s">
        <v>0</v>
      </c>
      <c r="B2" s="8" t="s">
        <v>189</v>
      </c>
      <c r="H2" s="4"/>
      <c r="I2" s="4"/>
      <c r="Q2" s="4"/>
      <c r="R2" s="5"/>
      <c r="S2" s="6"/>
    </row>
    <row r="3" spans="1:21" s="3" customFormat="1" ht="14" thickBot="1">
      <c r="A3" s="1"/>
      <c r="H3" s="4"/>
      <c r="I3" s="4"/>
      <c r="Q3" s="4"/>
      <c r="R3" s="5"/>
      <c r="S3" s="6"/>
    </row>
    <row r="4" spans="1:21" s="3" customFormat="1">
      <c r="A4" s="9"/>
      <c r="B4" s="10"/>
      <c r="C4" s="10"/>
      <c r="D4" s="10"/>
      <c r="E4" s="10"/>
      <c r="F4" s="10"/>
      <c r="G4" s="10"/>
      <c r="H4" s="11"/>
      <c r="I4" s="11"/>
      <c r="J4" s="10"/>
      <c r="K4" s="10"/>
      <c r="L4" s="10"/>
      <c r="M4" s="10"/>
      <c r="N4" s="10"/>
      <c r="O4" s="144"/>
      <c r="P4" s="144"/>
      <c r="Q4" s="11"/>
      <c r="R4" s="12"/>
      <c r="S4" s="13"/>
      <c r="T4" s="10"/>
      <c r="U4" s="10"/>
    </row>
    <row r="5" spans="1:21" s="3" customFormat="1">
      <c r="A5" s="14"/>
      <c r="B5" s="15"/>
      <c r="C5" s="16" t="str">
        <f>IF(C6&lt;=Inputs!$A$2,"ACTUALS","FORECAST")</f>
        <v>FORECAST</v>
      </c>
      <c r="D5" s="16" t="str">
        <f>IF(D6&lt;=Inputs!$A$2,"ACTUALS","FORECAST")</f>
        <v>FORECAST</v>
      </c>
      <c r="E5" s="16" t="str">
        <f>IF(E6&lt;=Inputs!$A$2,"ACTUALS","FORECAST")</f>
        <v>FORECAST</v>
      </c>
      <c r="F5" s="16" t="str">
        <f>IF(F6&lt;=Inputs!$A$2,"ACTUALS","FORECAST")</f>
        <v>FORECAST</v>
      </c>
      <c r="G5" s="16" t="str">
        <f>IF(G6&lt;=Inputs!$A$2,"ACTUALS","FORECAST")</f>
        <v>FORECAST</v>
      </c>
      <c r="H5" s="16" t="str">
        <f>IF(H6&lt;=Inputs!$A$2,"ACTUALS","FORECAST")</f>
        <v>FORECAST</v>
      </c>
      <c r="I5" s="16" t="str">
        <f>IF(I6&lt;=Inputs!$A$2,"ACTUALS","FORECAST")</f>
        <v>FORECAST</v>
      </c>
      <c r="J5" s="16" t="str">
        <f>IF(J6&lt;=Inputs!$A$2,"ACTUALS","FORECAST")</f>
        <v>FORECAST</v>
      </c>
      <c r="K5" s="16" t="str">
        <f>IF(K6&lt;=Inputs!$A$2,"ACTUALS","FORECAST")</f>
        <v>FORECAST</v>
      </c>
      <c r="L5" s="16" t="str">
        <f>IF(L6&lt;=Inputs!$A$2,"ACTUALS","FORECAST")</f>
        <v>FORECAST</v>
      </c>
      <c r="M5" s="16" t="str">
        <f>IF(M6&lt;=Inputs!$A$2,"ACTUALS","FORECAST")</f>
        <v>FORECAST</v>
      </c>
      <c r="N5" s="16" t="str">
        <f>IF(N6&lt;=Inputs!$A$2,"ACTUALS","FORECAST")</f>
        <v>FORECAST</v>
      </c>
      <c r="O5" s="145">
        <v>2022</v>
      </c>
      <c r="P5" s="145">
        <v>2022</v>
      </c>
      <c r="Q5" s="105" t="s">
        <v>190</v>
      </c>
      <c r="R5" s="105"/>
      <c r="S5" s="17" t="s">
        <v>1</v>
      </c>
      <c r="T5" s="106" t="s">
        <v>2</v>
      </c>
      <c r="U5" s="106"/>
    </row>
    <row r="6" spans="1:21" s="3" customFormat="1">
      <c r="A6" s="18" t="s">
        <v>0</v>
      </c>
      <c r="B6" s="19" t="s">
        <v>3</v>
      </c>
      <c r="C6" s="20">
        <v>44592</v>
      </c>
      <c r="D6" s="20">
        <v>44620</v>
      </c>
      <c r="E6" s="20">
        <v>44651</v>
      </c>
      <c r="F6" s="20">
        <v>44681</v>
      </c>
      <c r="G6" s="20">
        <v>44712</v>
      </c>
      <c r="H6" s="20">
        <v>44742</v>
      </c>
      <c r="I6" s="20">
        <v>44773</v>
      </c>
      <c r="J6" s="20">
        <v>44804</v>
      </c>
      <c r="K6" s="20">
        <v>44834</v>
      </c>
      <c r="L6" s="20">
        <v>44865</v>
      </c>
      <c r="M6" s="20">
        <v>44895</v>
      </c>
      <c r="N6" s="20">
        <v>44926</v>
      </c>
      <c r="O6" s="146" t="s">
        <v>4</v>
      </c>
      <c r="P6" s="146" t="s">
        <v>5</v>
      </c>
      <c r="Q6" s="21" t="s">
        <v>6</v>
      </c>
      <c r="R6" s="22" t="s">
        <v>7</v>
      </c>
      <c r="S6" s="23">
        <v>2021</v>
      </c>
      <c r="T6" s="24" t="s">
        <v>6</v>
      </c>
      <c r="U6" s="25" t="s">
        <v>7</v>
      </c>
    </row>
    <row r="7" spans="1:21" s="3" customFormat="1" outlineLevel="4">
      <c r="A7" s="26"/>
      <c r="B7" s="27" t="s">
        <v>8</v>
      </c>
      <c r="C7" s="27"/>
      <c r="H7" s="4"/>
      <c r="I7" s="4"/>
      <c r="O7" s="147"/>
      <c r="P7" s="147"/>
      <c r="Q7" s="4"/>
      <c r="R7" s="5"/>
    </row>
    <row r="8" spans="1:21" s="3" customFormat="1" outlineLevel="4">
      <c r="A8" s="26"/>
      <c r="B8" s="28" t="s">
        <v>9</v>
      </c>
      <c r="C8" s="113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48">
        <f t="shared" ref="O8:O13" si="0">SUM(C8:N8)</f>
        <v>0</v>
      </c>
      <c r="P8" s="148">
        <f t="shared" ref="P8:P13" si="1">SUM(C8:N8)</f>
        <v>0</v>
      </c>
      <c r="Q8" s="115"/>
      <c r="R8" s="5"/>
      <c r="S8" s="30"/>
      <c r="T8" s="30"/>
    </row>
    <row r="9" spans="1:21" s="3" customFormat="1" outlineLevel="4">
      <c r="A9" s="26"/>
      <c r="B9" s="28" t="s">
        <v>10</v>
      </c>
      <c r="C9" s="113">
        <v>0</v>
      </c>
      <c r="D9" s="114"/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48">
        <f t="shared" si="0"/>
        <v>0</v>
      </c>
      <c r="P9" s="148">
        <f t="shared" si="1"/>
        <v>0</v>
      </c>
      <c r="Q9" s="115"/>
      <c r="R9" s="5"/>
      <c r="S9" s="30"/>
      <c r="T9" s="30"/>
    </row>
    <row r="10" spans="1:21" s="3" customFormat="1" outlineLevel="4">
      <c r="A10" s="26"/>
      <c r="B10" s="28" t="s">
        <v>11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48">
        <f t="shared" si="0"/>
        <v>0</v>
      </c>
      <c r="P10" s="148">
        <f t="shared" si="1"/>
        <v>0</v>
      </c>
      <c r="Q10" s="115"/>
      <c r="R10" s="5"/>
      <c r="S10" s="30"/>
      <c r="T10" s="30"/>
    </row>
    <row r="11" spans="1:21" s="3" customFormat="1" outlineLevel="4">
      <c r="A11" s="26"/>
      <c r="B11" s="28" t="s">
        <v>12</v>
      </c>
      <c r="C11" s="114">
        <v>0</v>
      </c>
      <c r="D11" s="114">
        <v>0</v>
      </c>
      <c r="E11" s="114">
        <v>0</v>
      </c>
      <c r="F11" s="114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48">
        <f t="shared" si="0"/>
        <v>0</v>
      </c>
      <c r="P11" s="148">
        <f t="shared" si="1"/>
        <v>0</v>
      </c>
      <c r="Q11" s="115"/>
      <c r="R11" s="5"/>
      <c r="S11" s="30"/>
      <c r="T11" s="30"/>
    </row>
    <row r="12" spans="1:21" s="3" customFormat="1" outlineLevel="4">
      <c r="A12" s="26"/>
      <c r="B12" s="28" t="s">
        <v>13</v>
      </c>
      <c r="C12" s="114">
        <f>IF(AND(MATCH($B$1,Inputs!$A$4:$A$6),Inputs!$A$2&gt;=DATE(2017,1,1)),VLOOKUP($B$1,Inputs!$A$4:$C$6,3,FALSE)/12,0)</f>
        <v>166666.66666666666</v>
      </c>
      <c r="D12" s="114">
        <f>IF(AND(MATCH($B$1,Inputs!$A$4:$A$6),Inputs!$A$2&gt;=DATE(2017,1,1)),(VLOOKUP($B$1,Inputs!$A$4:$C$6,3,FALSE)-SUM(C19))/11,0)</f>
        <v>166666.66666666666</v>
      </c>
      <c r="E12" s="114">
        <f>IF(AND(MATCH($B$1,Inputs!$A$4:$A$6),Inputs!$A$2&gt;=DATE(2017,1,1)),(VLOOKUP($B$1,Inputs!$A$4:$C$6,3,FALSE)-SUM(C19:D19))/10,0)</f>
        <v>166666.66666666669</v>
      </c>
      <c r="F12" s="114">
        <f>IF(AND(MATCH($B$1,Inputs!$A$4:$A$6),Inputs!$A$2&gt;=DATE(2017,1,1)),(VLOOKUP($B$1,Inputs!$A$4:$C$6,3,FALSE)-SUM(C19:E19))/9,0)</f>
        <v>166666.66666666666</v>
      </c>
      <c r="G12" s="114">
        <f>IF(AND(MATCH($B$1,Inputs!$A$4:$A$6),Inputs!$A$2&gt;=DATE(2017,1,1)),(VLOOKUP($B$1,Inputs!$A$4:$C$6,3,FALSE)-SUM(C19:F19))/8,0)</f>
        <v>166666.66666666669</v>
      </c>
      <c r="H12" s="114">
        <f>IF(AND(MATCH($B$1,Inputs!$A$4:$A$6),Inputs!$A$2&gt;=DATE(2017,1,1)),(VLOOKUP($B$1,Inputs!$A$4:$C$6,3,FALSE)-SUM(C19:G19))/7,0)</f>
        <v>166666.66666666669</v>
      </c>
      <c r="I12" s="114">
        <f>IF(AND(MATCH($B$1,Inputs!$A$4:$A$6),Inputs!$A$2&gt;=DATE(2017,1,1)),(VLOOKUP($B$1,Inputs!$A$4:$C$6,3,FALSE)-SUM(C19:H19))/6,0)</f>
        <v>166666.66666666666</v>
      </c>
      <c r="J12" s="114">
        <f>IF(AND(MATCH($B$1,Inputs!$A$4:$A$6),Inputs!$A$2&gt;=DATE(2017,1,1)),(VLOOKUP($B$1,Inputs!$A$4:$C$6,3,FALSE)-SUM(C19:I19))/5,0)</f>
        <v>166666.66666666666</v>
      </c>
      <c r="K12" s="114">
        <f>IF(AND(MATCH($B$1,Inputs!$A$4:$A$6),Inputs!$A$2&gt;=DATE(2017,1,1)),(VLOOKUP($B$1,Inputs!$A$4:$C$6,3,FALSE)-SUM(C19:J19))/4,0)</f>
        <v>166666.66666666663</v>
      </c>
      <c r="L12" s="114">
        <f>IF(AND(MATCH($B$1,Inputs!$A$4:$A$6),Inputs!$A$2&gt;=DATE(2017,1,1)),(VLOOKUP($B$1,Inputs!$A$4:$C$6,3,FALSE)-SUM(C19:K19))/3,0)</f>
        <v>166666.66666666666</v>
      </c>
      <c r="M12" s="114">
        <f>IF(AND(MATCH($B$1,Inputs!$A$4:$A$6),Inputs!$A$2&gt;=DATE(2017,1,1)),(VLOOKUP($B$1,Inputs!$A$4:$C$6,3,FALSE)-SUM(C19:L19))/2,0)</f>
        <v>166666.66666666663</v>
      </c>
      <c r="N12" s="114">
        <f>IF(AND(MATCH($B$1,Inputs!$A$4:$A$6),Inputs!$A$2&gt;=DATE(2017,1,1)),(VLOOKUP($B$1,Inputs!$A$4:$C$6,3,FALSE)-SUM(C19:M19))/1,0)</f>
        <v>166666.66666666651</v>
      </c>
      <c r="O12" s="148">
        <f t="shared" si="0"/>
        <v>2000000</v>
      </c>
      <c r="P12" s="148">
        <f t="shared" si="1"/>
        <v>2000000</v>
      </c>
      <c r="Q12" s="115"/>
      <c r="R12" s="5"/>
      <c r="S12" s="32"/>
      <c r="T12" s="32"/>
    </row>
    <row r="13" spans="1:21" s="3" customFormat="1" outlineLevel="4">
      <c r="A13" s="26"/>
      <c r="B13" s="28" t="s">
        <v>14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48">
        <f t="shared" si="0"/>
        <v>0</v>
      </c>
      <c r="P13" s="148">
        <f t="shared" si="1"/>
        <v>0</v>
      </c>
      <c r="Q13" s="115"/>
      <c r="R13" s="5"/>
      <c r="S13" s="32"/>
      <c r="T13" s="32"/>
    </row>
    <row r="14" spans="1:21" s="3" customFormat="1" outlineLevel="4">
      <c r="A14" s="26"/>
      <c r="B14" s="33" t="s">
        <v>15</v>
      </c>
      <c r="C14" s="116">
        <f t="shared" ref="C14:N14" si="2">SUM(C7:C13)</f>
        <v>166666.66666666666</v>
      </c>
      <c r="D14" s="116">
        <f t="shared" si="2"/>
        <v>166666.66666666666</v>
      </c>
      <c r="E14" s="116">
        <f t="shared" si="2"/>
        <v>166666.66666666669</v>
      </c>
      <c r="F14" s="116">
        <f t="shared" si="2"/>
        <v>166666.66666666666</v>
      </c>
      <c r="G14" s="116">
        <f t="shared" si="2"/>
        <v>166666.66666666669</v>
      </c>
      <c r="H14" s="117">
        <f t="shared" si="2"/>
        <v>166666.66666666669</v>
      </c>
      <c r="I14" s="117">
        <f t="shared" si="2"/>
        <v>166666.66666666666</v>
      </c>
      <c r="J14" s="116">
        <f t="shared" si="2"/>
        <v>166666.66666666666</v>
      </c>
      <c r="K14" s="116">
        <f t="shared" si="2"/>
        <v>166666.66666666663</v>
      </c>
      <c r="L14" s="116">
        <f t="shared" si="2"/>
        <v>166666.66666666666</v>
      </c>
      <c r="M14" s="116">
        <f t="shared" si="2"/>
        <v>166666.66666666663</v>
      </c>
      <c r="N14" s="116">
        <f t="shared" si="2"/>
        <v>166666.66666666651</v>
      </c>
      <c r="O14" s="149">
        <f>SUM(O7:O13)</f>
        <v>2000000</v>
      </c>
      <c r="P14" s="149">
        <f>SUM(P7:P13)</f>
        <v>2000000</v>
      </c>
      <c r="Q14" s="118"/>
      <c r="R14" s="34"/>
      <c r="S14" s="35"/>
      <c r="T14" s="35"/>
    </row>
    <row r="15" spans="1:21" s="3" customFormat="1" outlineLevel="5">
      <c r="A15" s="26"/>
      <c r="B15" s="27" t="s">
        <v>16</v>
      </c>
      <c r="C15" s="113"/>
      <c r="D15" s="113"/>
      <c r="E15" s="113"/>
      <c r="F15" s="113"/>
      <c r="G15" s="113"/>
      <c r="H15" s="119"/>
      <c r="I15" s="119"/>
      <c r="J15" s="113"/>
      <c r="K15" s="113"/>
      <c r="L15" s="113"/>
      <c r="M15" s="113"/>
      <c r="N15" s="113"/>
      <c r="O15" s="150"/>
      <c r="P15" s="150"/>
      <c r="Q15" s="119"/>
      <c r="R15" s="36"/>
      <c r="S15" s="37"/>
      <c r="T15" s="37"/>
    </row>
    <row r="16" spans="1:21" s="3" customFormat="1" outlineLevel="5">
      <c r="A16" s="26"/>
      <c r="B16" s="28" t="s">
        <v>9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50">
        <f>SUM($C16:$N16)</f>
        <v>0</v>
      </c>
      <c r="P16" s="150">
        <f>SUM($C16:$N16)</f>
        <v>0</v>
      </c>
      <c r="Q16" s="119"/>
      <c r="R16" s="36"/>
      <c r="S16" s="37"/>
      <c r="T16" s="37"/>
    </row>
    <row r="17" spans="1:25" s="3" customFormat="1" outlineLevel="5">
      <c r="A17" s="26"/>
      <c r="B17" s="28" t="s">
        <v>10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48">
        <f>SUM(C17:N17)</f>
        <v>0</v>
      </c>
      <c r="P17" s="150">
        <f>SUM($C17:$N17)</f>
        <v>0</v>
      </c>
      <c r="Q17" s="115"/>
      <c r="R17" s="5"/>
      <c r="S17" s="32"/>
      <c r="T17" s="32"/>
    </row>
    <row r="18" spans="1:25" s="3" customFormat="1" outlineLevel="5">
      <c r="A18" s="26"/>
      <c r="B18" s="33" t="s">
        <v>17</v>
      </c>
      <c r="C18" s="116">
        <f t="shared" ref="C18:N18" si="3">SUM(C15:C17)</f>
        <v>0</v>
      </c>
      <c r="D18" s="116">
        <f t="shared" si="3"/>
        <v>0</v>
      </c>
      <c r="E18" s="116">
        <f t="shared" si="3"/>
        <v>0</v>
      </c>
      <c r="F18" s="116">
        <f t="shared" si="3"/>
        <v>0</v>
      </c>
      <c r="G18" s="116">
        <f t="shared" si="3"/>
        <v>0</v>
      </c>
      <c r="H18" s="117">
        <f t="shared" si="3"/>
        <v>0</v>
      </c>
      <c r="I18" s="117">
        <f t="shared" si="3"/>
        <v>0</v>
      </c>
      <c r="J18" s="116">
        <f t="shared" si="3"/>
        <v>0</v>
      </c>
      <c r="K18" s="116">
        <f t="shared" si="3"/>
        <v>0</v>
      </c>
      <c r="L18" s="116">
        <f t="shared" si="3"/>
        <v>0</v>
      </c>
      <c r="M18" s="116">
        <f t="shared" si="3"/>
        <v>0</v>
      </c>
      <c r="N18" s="116">
        <f t="shared" si="3"/>
        <v>0</v>
      </c>
      <c r="O18" s="149">
        <f>SUM($O15:$O17)</f>
        <v>0</v>
      </c>
      <c r="P18" s="149">
        <f>SUM($O15:$O17)</f>
        <v>0</v>
      </c>
      <c r="Q18" s="118"/>
      <c r="R18" s="34"/>
      <c r="S18" s="35"/>
      <c r="T18" s="35"/>
    </row>
    <row r="19" spans="1:25" s="3" customFormat="1" outlineLevel="2">
      <c r="A19" s="26"/>
      <c r="B19" s="38" t="s">
        <v>18</v>
      </c>
      <c r="C19" s="120">
        <f t="shared" ref="C19:N19" si="4">C14-C18</f>
        <v>166666.66666666666</v>
      </c>
      <c r="D19" s="120">
        <f t="shared" si="4"/>
        <v>166666.66666666666</v>
      </c>
      <c r="E19" s="120">
        <f t="shared" si="4"/>
        <v>166666.66666666669</v>
      </c>
      <c r="F19" s="120">
        <f t="shared" si="4"/>
        <v>166666.66666666666</v>
      </c>
      <c r="G19" s="120">
        <f t="shared" si="4"/>
        <v>166666.66666666669</v>
      </c>
      <c r="H19" s="120">
        <f t="shared" si="4"/>
        <v>166666.66666666669</v>
      </c>
      <c r="I19" s="120">
        <f t="shared" si="4"/>
        <v>166666.66666666666</v>
      </c>
      <c r="J19" s="120">
        <f t="shared" si="4"/>
        <v>166666.66666666666</v>
      </c>
      <c r="K19" s="120">
        <f t="shared" si="4"/>
        <v>166666.66666666663</v>
      </c>
      <c r="L19" s="120">
        <f t="shared" si="4"/>
        <v>166666.66666666666</v>
      </c>
      <c r="M19" s="120">
        <f t="shared" si="4"/>
        <v>166666.66666666663</v>
      </c>
      <c r="N19" s="120">
        <f t="shared" si="4"/>
        <v>166666.66666666651</v>
      </c>
      <c r="O19" s="151">
        <f>$O14-$O18</f>
        <v>2000000</v>
      </c>
      <c r="P19" s="151">
        <f>$O14-$O18</f>
        <v>2000000</v>
      </c>
      <c r="Q19" s="121">
        <f>+O19-P19</f>
        <v>0</v>
      </c>
      <c r="R19" s="39">
        <f>IF(ISERROR(Q19/P19),0,(Q19/P19))</f>
        <v>0</v>
      </c>
      <c r="S19" s="40">
        <v>5006235</v>
      </c>
      <c r="T19" s="41">
        <f>O19-S19</f>
        <v>-3006235</v>
      </c>
      <c r="U19" s="42">
        <f>T19/S19</f>
        <v>-0.60049817877107248</v>
      </c>
      <c r="Y19" s="43"/>
    </row>
    <row r="20" spans="1:25" s="3" customFormat="1">
      <c r="A20" s="26"/>
      <c r="B20" s="27" t="s">
        <v>19</v>
      </c>
      <c r="C20" s="113" t="s">
        <v>0</v>
      </c>
      <c r="D20" s="113"/>
      <c r="E20" s="113"/>
      <c r="F20" s="113"/>
      <c r="G20" s="113"/>
      <c r="H20" s="119"/>
      <c r="I20" s="119"/>
      <c r="J20" s="113"/>
      <c r="K20" s="113"/>
      <c r="L20" s="113"/>
      <c r="M20" s="113"/>
      <c r="N20" s="113"/>
      <c r="O20" s="150"/>
      <c r="P20" s="150"/>
      <c r="Q20" s="119"/>
      <c r="R20" s="36"/>
      <c r="S20" s="44"/>
      <c r="T20" s="29"/>
    </row>
    <row r="21" spans="1:25" s="3" customFormat="1">
      <c r="A21" s="26" t="s">
        <v>20</v>
      </c>
      <c r="B21" s="27" t="s">
        <v>21</v>
      </c>
      <c r="C21" s="113">
        <f>Inputs!F4/12</f>
        <v>41666.666666666664</v>
      </c>
      <c r="D21" s="113">
        <f>C21*IF(1+(IF(MATCH($B$1,Inputs!$A$4:$A$6,0),VLOOKUP('Business Unit 1'!$B$1,Inputs!$A$4:$Q$6,8,FALSE)/12,0))=0,"-",1+(IF(MATCH($B$1,Inputs!$A$4:$A$6,0),VLOOKUP('Business Unit 1'!$B$1,Inputs!$A$4:$Q$6,8,FALSE)/12,0)))</f>
        <v>41684.027777777781</v>
      </c>
      <c r="E21" s="113">
        <f>D21*IF(1+(IF(MATCH($B$1,Inputs!$A$4:$A$6,0),VLOOKUP('Business Unit 1'!$B$1,Inputs!$A$4:$Q$6,8,FALSE)/12,0))=0,"-",1+(IF(MATCH($B$1,Inputs!$A$4:$A$6,0),VLOOKUP('Business Unit 1'!$B$1,Inputs!$A$4:$Q$6,8,FALSE)/12,0)))</f>
        <v>41701.39612268519</v>
      </c>
      <c r="F21" s="113">
        <f>E21*IF(1+(IF(MATCH($B$1,Inputs!$A$4:$A$6,0),VLOOKUP('Business Unit 1'!$B$1,Inputs!$A$4:$Q$6,8,FALSE)/12,0))=0,"-",1+(IF(MATCH($B$1,Inputs!$A$4:$A$6,0),VLOOKUP('Business Unit 1'!$B$1,Inputs!$A$4:$Q$6,8,FALSE)/12,0)))</f>
        <v>41718.771704402978</v>
      </c>
      <c r="G21" s="113">
        <f>F21*IF(1+(IF(MATCH($B$1,Inputs!$A$4:$A$6,0),VLOOKUP('Business Unit 1'!$B$1,Inputs!$A$4:$Q$6,8,FALSE)/12,0))=0,"-",1+(IF(MATCH($B$1,Inputs!$A$4:$A$6,0),VLOOKUP('Business Unit 1'!$B$1,Inputs!$A$4:$Q$6,8,FALSE)/12,0)))</f>
        <v>41736.154525946484</v>
      </c>
      <c r="H21" s="113">
        <f>G21*IF(1+(IF(MATCH($B$1,Inputs!$A$4:$A$6,0),VLOOKUP('Business Unit 1'!$B$1,Inputs!$A$4:$Q$6,8,FALSE)/12,0))=0,"-",1+(IF(MATCH($B$1,Inputs!$A$4:$A$6,0),VLOOKUP('Business Unit 1'!$B$1,Inputs!$A$4:$Q$6,8,FALSE)/12,0)))</f>
        <v>41753.544590332298</v>
      </c>
      <c r="I21" s="113">
        <f>H21*IF(1+(IF(MATCH($B$1,Inputs!$A$4:$A$6,0),VLOOKUP('Business Unit 1'!$B$1,Inputs!$A$4:$Q$6,8,FALSE)/12,0))=0,"-",1+(IF(MATCH($B$1,Inputs!$A$4:$A$6,0),VLOOKUP('Business Unit 1'!$B$1,Inputs!$A$4:$Q$6,8,FALSE)/12,0)))</f>
        <v>41770.941900578269</v>
      </c>
      <c r="J21" s="113">
        <f>I21*IF(1+(IF(MATCH($B$1,Inputs!$A$4:$A$6,0),VLOOKUP('Business Unit 1'!$B$1,Inputs!$A$4:$Q$6,8,FALSE)/12,0))=0,"-",1+(IF(MATCH($B$1,Inputs!$A$4:$A$6,0),VLOOKUP('Business Unit 1'!$B$1,Inputs!$A$4:$Q$6,8,FALSE)/12,0)))</f>
        <v>41788.346459703513</v>
      </c>
      <c r="K21" s="113">
        <f>J21*IF(1+(IF(MATCH($B$1,Inputs!$A$4:$A$6,0),VLOOKUP('Business Unit 1'!$B$1,Inputs!$A$4:$Q$6,8,FALSE)/12,0))=0,"-",1+(IF(MATCH($B$1,Inputs!$A$4:$A$6,0),VLOOKUP('Business Unit 1'!$B$1,Inputs!$A$4:$Q$6,8,FALSE)/12,0)))</f>
        <v>41805.758270728395</v>
      </c>
      <c r="L21" s="113">
        <f>K21*IF(1+(IF(MATCH($B$1,Inputs!$A$4:$A$6,0),VLOOKUP('Business Unit 1'!$B$1,Inputs!$A$4:$Q$6,8,FALSE)/12,0))=0,"-",1+(IF(MATCH($B$1,Inputs!$A$4:$A$6,0),VLOOKUP('Business Unit 1'!$B$1,Inputs!$A$4:$Q$6,8,FALSE)/12,0)))</f>
        <v>41823.177336674533</v>
      </c>
      <c r="M21" s="113">
        <f>L21*IF(1+(IF(MATCH($B$1,Inputs!$A$4:$A$6,0),VLOOKUP('Business Unit 1'!$B$1,Inputs!$A$4:$Q$6,8,FALSE)/12,0))=0,"-",1+(IF(MATCH($B$1,Inputs!$A$4:$A$6,0),VLOOKUP('Business Unit 1'!$B$1,Inputs!$A$4:$Q$6,8,FALSE)/12,0)))</f>
        <v>41840.603660564819</v>
      </c>
      <c r="N21" s="113">
        <f>M21*IF(1+(IF(MATCH($B$1,Inputs!$A$4:$A$6,0),VLOOKUP('Business Unit 1'!$B$1,Inputs!$A$4:$Q$6,8,FALSE)/12,0))=0,"-",1+(IF(MATCH($B$1,Inputs!$A$4:$A$6,0),VLOOKUP('Business Unit 1'!$B$1,Inputs!$A$4:$Q$6,8,FALSE)/12,0)))</f>
        <v>41858.037245423388</v>
      </c>
      <c r="O21" s="148">
        <f>IF(SUM($C21:$N21)=0,"-",SUM($C21:$N21))</f>
        <v>501147.42626148427</v>
      </c>
      <c r="P21" s="148">
        <f>IF(SUM($C21:$N21)=0,"-",SUM($C21:$N21))</f>
        <v>501147.42626148427</v>
      </c>
      <c r="Q21" s="115" t="str">
        <f>IFERROR(IF(+O21-P21=0,"-",+O21-P21),"-")</f>
        <v>-</v>
      </c>
      <c r="R21" s="45">
        <f>IF(ISERROR(Q21/P21),0,(Q21/P21))</f>
        <v>0</v>
      </c>
      <c r="S21" s="46">
        <v>1966779</v>
      </c>
      <c r="T21" s="31">
        <f>IFERROR(IF(O21-S21=0,"-",O21-S21),"-")</f>
        <v>-1465631.5737385158</v>
      </c>
      <c r="U21" s="47">
        <f>IF(ISERROR(T21/S21),0,(T21/S21))</f>
        <v>-0.74519382896528585</v>
      </c>
    </row>
    <row r="22" spans="1:25" s="3" customFormat="1">
      <c r="A22" s="48"/>
      <c r="B22" s="27" t="s">
        <v>22</v>
      </c>
      <c r="C22" s="119">
        <f>IF(C21*IF(MATCH($B$1,Inputs!$A$4:$A$6,0),VLOOKUP('Business Unit 1'!$B$1,Inputs!$A$4:$Q$6,9,FALSE),0)=0,"-",C21*IF(MATCH($B$1,Inputs!$A$4:$A$6,0),VLOOKUP('Business Unit 1'!$B$1,Inputs!$A$4:$Q$6,9,FALSE),"-"))</f>
        <v>4166.666666666667</v>
      </c>
      <c r="D22" s="119">
        <f>IF(D21*IF(MATCH($B$1,Inputs!$A$4:$A$6,0),VLOOKUP('Business Unit 1'!$B$1,Inputs!$A$4:$Q$6,9,FALSE),0)=0,"-",D21*IF(MATCH($B$1,Inputs!$A$4:$A$6,0),VLOOKUP('Business Unit 1'!$B$1,Inputs!$A$4:$Q$6,9,FALSE),"-"))</f>
        <v>4168.4027777777783</v>
      </c>
      <c r="E22" s="119">
        <f>IF(E21*IF(MATCH($B$1,Inputs!$A$4:$A$6,0),VLOOKUP('Business Unit 1'!$B$1,Inputs!$A$4:$Q$6,9,FALSE),0)=0,"-",E21*IF(MATCH($B$1,Inputs!$A$4:$A$6,0),VLOOKUP('Business Unit 1'!$B$1,Inputs!$A$4:$Q$6,9,FALSE),"-"))</f>
        <v>4170.1396122685192</v>
      </c>
      <c r="F22" s="119">
        <f>IF(F21*IF(MATCH($B$1,Inputs!$A$4:$A$6,0),VLOOKUP('Business Unit 1'!$B$1,Inputs!$A$4:$Q$6,9,FALSE),0)=0,"-",F21*IF(MATCH($B$1,Inputs!$A$4:$A$6,0),VLOOKUP('Business Unit 1'!$B$1,Inputs!$A$4:$Q$6,9,FALSE),"-"))</f>
        <v>4171.877170440298</v>
      </c>
      <c r="G22" s="119">
        <f>IF(G21*IF(MATCH($B$1,Inputs!$A$4:$A$6,0),VLOOKUP('Business Unit 1'!$B$1,Inputs!$A$4:$Q$6,9,FALSE),0)=0,"-",G21*IF(MATCH($B$1,Inputs!$A$4:$A$6,0),VLOOKUP('Business Unit 1'!$B$1,Inputs!$A$4:$Q$6,9,FALSE),"-"))</f>
        <v>4173.6154525946486</v>
      </c>
      <c r="H22" s="119">
        <f>IF(H21*IF(MATCH($B$1,Inputs!$A$4:$A$6,0),VLOOKUP('Business Unit 1'!$B$1,Inputs!$A$4:$Q$6,9,FALSE),0)=0,"-",H21*IF(MATCH($B$1,Inputs!$A$4:$A$6,0),VLOOKUP('Business Unit 1'!$B$1,Inputs!$A$4:$Q$6,9,FALSE),"-"))</f>
        <v>4175.3544590332303</v>
      </c>
      <c r="I22" s="119">
        <f>IF(I21*IF(MATCH($B$1,Inputs!$A$4:$A$6,0),VLOOKUP('Business Unit 1'!$B$1,Inputs!$A$4:$Q$6,9,FALSE),0)=0,"-",I21*IF(MATCH($B$1,Inputs!$A$4:$A$6,0),VLOOKUP('Business Unit 1'!$B$1,Inputs!$A$4:$Q$6,9,FALSE),"-"))</f>
        <v>4177.0941900578273</v>
      </c>
      <c r="J22" s="119">
        <f>IF(J21*IF(MATCH($B$1,Inputs!$A$4:$A$6,0),VLOOKUP('Business Unit 1'!$B$1,Inputs!$A$4:$Q$6,9,FALSE),0)=0,"-",J21*IF(MATCH($B$1,Inputs!$A$4:$A$6,0),VLOOKUP('Business Unit 1'!$B$1,Inputs!$A$4:$Q$6,9,FALSE),"-"))</f>
        <v>4178.8346459703516</v>
      </c>
      <c r="K22" s="119">
        <f>IF(K21*IF(MATCH($B$1,Inputs!$A$4:$A$6,0),VLOOKUP('Business Unit 1'!$B$1,Inputs!$A$4:$Q$6,9,FALSE),0)=0,"-",K21*IF(MATCH($B$1,Inputs!$A$4:$A$6,0),VLOOKUP('Business Unit 1'!$B$1,Inputs!$A$4:$Q$6,9,FALSE),"-"))</f>
        <v>4180.5758270728393</v>
      </c>
      <c r="L22" s="119">
        <f>IF(L21*IF(MATCH($B$1,Inputs!$A$4:$A$6,0),VLOOKUP('Business Unit 1'!$B$1,Inputs!$A$4:$Q$6,9,FALSE),0)=0,"-",L21*IF(MATCH($B$1,Inputs!$A$4:$A$6,0),VLOOKUP('Business Unit 1'!$B$1,Inputs!$A$4:$Q$6,9,FALSE),"-"))</f>
        <v>4182.3177336674535</v>
      </c>
      <c r="M22" s="119">
        <f>IF(M21*IF(MATCH($B$1,Inputs!$A$4:$A$6,0),VLOOKUP('Business Unit 1'!$B$1,Inputs!$A$4:$Q$6,9,FALSE),0)=0,"-",M21*IF(MATCH($B$1,Inputs!$A$4:$A$6,0),VLOOKUP('Business Unit 1'!$B$1,Inputs!$A$4:$Q$6,9,FALSE),"-"))</f>
        <v>4184.0603660564821</v>
      </c>
      <c r="N22" s="119">
        <f>IF(N21*IF(MATCH($B$1,Inputs!$A$4:$A$6,0),VLOOKUP('Business Unit 1'!$B$1,Inputs!$A$4:$Q$6,9,FALSE),0)=0,"-",N21*IF(MATCH($B$1,Inputs!$A$4:$A$6,0),VLOOKUP('Business Unit 1'!$B$1,Inputs!$A$4:$Q$6,9,FALSE),"-"))</f>
        <v>4185.8037245423393</v>
      </c>
      <c r="O22" s="148">
        <f t="shared" ref="O22:P72" si="5">IF(SUM($C22:$N22)=0,"-",SUM($C22:$N22))</f>
        <v>50114.742626148436</v>
      </c>
      <c r="P22" s="148">
        <f t="shared" si="5"/>
        <v>50114.742626148436</v>
      </c>
      <c r="Q22" s="115" t="str">
        <f t="shared" ref="Q22:Q72" si="6">IFERROR(IF(+O22-P22=0,"-",+O22-P22),"-")</f>
        <v>-</v>
      </c>
      <c r="R22" s="5">
        <f t="shared" ref="R22:R72" si="7">IF(ISERROR(Q22/P22),0,(Q22/P22))</f>
        <v>0</v>
      </c>
      <c r="S22" s="46">
        <v>881306</v>
      </c>
      <c r="T22" s="31">
        <f t="shared" ref="T22:T72" si="8">IFERROR(IF(O22-S22=0,"-",O22-S22),"-")</f>
        <v>-831191.25737385161</v>
      </c>
      <c r="U22" s="47">
        <f t="shared" ref="U22:U73" si="9">IF(ISERROR(T22/S22),0,(T22/S22))</f>
        <v>-0.94313582044585154</v>
      </c>
    </row>
    <row r="23" spans="1:25" s="3" customFormat="1">
      <c r="A23" s="48" t="s">
        <v>23</v>
      </c>
      <c r="B23" s="27" t="s">
        <v>24</v>
      </c>
      <c r="C23" s="113">
        <f>IF(C21*IF(MATCH($B$1,Inputs!$A$4:$A$6,0),VLOOKUP('Business Unit 1'!$B$1,Inputs!$A$4:$Q$6,10,FALSE),0)=0,"-",C21*IF(MATCH($B$1,Inputs!$A$4:$A$6,0),VLOOKUP('Business Unit 1'!$B$1,Inputs!$A$4:$Q$6,10,FALSE),0))</f>
        <v>3333.333333333333</v>
      </c>
      <c r="D23" s="113">
        <f>IF(D21*IF(MATCH($B$1,Inputs!$A$4:$A$6,0),VLOOKUP('Business Unit 1'!$B$1,Inputs!$A$4:$Q$6,10,FALSE),0)=0,"-",D21*IF(MATCH($B$1,Inputs!$A$4:$A$6,0),VLOOKUP('Business Unit 1'!$B$1,Inputs!$A$4:$Q$6,10,FALSE),0))</f>
        <v>3334.7222222222226</v>
      </c>
      <c r="E23" s="113">
        <f>IF(E21*IF(MATCH($B$1,Inputs!$A$4:$A$6,0),VLOOKUP('Business Unit 1'!$B$1,Inputs!$A$4:$Q$6,10,FALSE),0)=0,"-",E21*IF(MATCH($B$1,Inputs!$A$4:$A$6,0),VLOOKUP('Business Unit 1'!$B$1,Inputs!$A$4:$Q$6,10,FALSE),0))</f>
        <v>3336.1116898148152</v>
      </c>
      <c r="F23" s="113">
        <f>IF(F21*IF(MATCH($B$1,Inputs!$A$4:$A$6,0),VLOOKUP('Business Unit 1'!$B$1,Inputs!$A$4:$Q$6,10,FALSE),0)=0,"-",F21*IF(MATCH($B$1,Inputs!$A$4:$A$6,0),VLOOKUP('Business Unit 1'!$B$1,Inputs!$A$4:$Q$6,10,FALSE),0))</f>
        <v>3337.5017363522384</v>
      </c>
      <c r="G23" s="113">
        <f>IF(G21*IF(MATCH($B$1,Inputs!$A$4:$A$6,0),VLOOKUP('Business Unit 1'!$B$1,Inputs!$A$4:$Q$6,10,FALSE),0)=0,"-",G21*IF(MATCH($B$1,Inputs!$A$4:$A$6,0),VLOOKUP('Business Unit 1'!$B$1,Inputs!$A$4:$Q$6,10,FALSE),0))</f>
        <v>3338.8923620757187</v>
      </c>
      <c r="H23" s="113">
        <f>IF(H21*IF(MATCH($B$1,Inputs!$A$4:$A$6,0),VLOOKUP('Business Unit 1'!$B$1,Inputs!$A$4:$Q$6,10,FALSE),0)=0,"-",H21*IF(MATCH($B$1,Inputs!$A$4:$A$6,0),VLOOKUP('Business Unit 1'!$B$1,Inputs!$A$4:$Q$6,10,FALSE),0))</f>
        <v>3340.2835672265837</v>
      </c>
      <c r="I23" s="113">
        <f>IF(I21*IF(MATCH($B$1,Inputs!$A$4:$A$6,0),VLOOKUP('Business Unit 1'!$B$1,Inputs!$A$4:$Q$6,10,FALSE),0)=0,"-",I21*IF(MATCH($B$1,Inputs!$A$4:$A$6,0),VLOOKUP('Business Unit 1'!$B$1,Inputs!$A$4:$Q$6,10,FALSE),0))</f>
        <v>3341.6753520462617</v>
      </c>
      <c r="J23" s="113">
        <f>IF(J21*IF(MATCH($B$1,Inputs!$A$4:$A$6,0),VLOOKUP('Business Unit 1'!$B$1,Inputs!$A$4:$Q$6,10,FALSE),0)=0,"-",J21*IF(MATCH($B$1,Inputs!$A$4:$A$6,0),VLOOKUP('Business Unit 1'!$B$1,Inputs!$A$4:$Q$6,10,FALSE),0))</f>
        <v>3343.067716776281</v>
      </c>
      <c r="K23" s="113">
        <f>IF(K21*IF(MATCH($B$1,Inputs!$A$4:$A$6,0),VLOOKUP('Business Unit 1'!$B$1,Inputs!$A$4:$Q$6,10,FALSE),0)=0,"-",K21*IF(MATCH($B$1,Inputs!$A$4:$A$6,0),VLOOKUP('Business Unit 1'!$B$1,Inputs!$A$4:$Q$6,10,FALSE),0))</f>
        <v>3344.4606616582714</v>
      </c>
      <c r="L23" s="113">
        <f>IF(L21*IF(MATCH($B$1,Inputs!$A$4:$A$6,0),VLOOKUP('Business Unit 1'!$B$1,Inputs!$A$4:$Q$6,10,FALSE),0)=0,"-",L21*IF(MATCH($B$1,Inputs!$A$4:$A$6,0),VLOOKUP('Business Unit 1'!$B$1,Inputs!$A$4:$Q$6,10,FALSE),0))</f>
        <v>3345.8541869339629</v>
      </c>
      <c r="M23" s="113">
        <f>IF(M21*IF(MATCH($B$1,Inputs!$A$4:$A$6,0),VLOOKUP('Business Unit 1'!$B$1,Inputs!$A$4:$Q$6,10,FALSE),0)=0,"-",M21*IF(MATCH($B$1,Inputs!$A$4:$A$6,0),VLOOKUP('Business Unit 1'!$B$1,Inputs!$A$4:$Q$6,10,FALSE),0))</f>
        <v>3347.2482928451855</v>
      </c>
      <c r="N23" s="113">
        <f>IF(N21*IF(MATCH($B$1,Inputs!$A$4:$A$6,0),VLOOKUP('Business Unit 1'!$B$1,Inputs!$A$4:$Q$6,10,FALSE),0)=0,"-",N21*IF(MATCH($B$1,Inputs!$A$4:$A$6,0),VLOOKUP('Business Unit 1'!$B$1,Inputs!$A$4:$Q$6,10,FALSE),0))</f>
        <v>3348.6429796338712</v>
      </c>
      <c r="O23" s="148">
        <f t="shared" si="5"/>
        <v>40091.794100918742</v>
      </c>
      <c r="P23" s="148">
        <f t="shared" si="5"/>
        <v>40091.794100918742</v>
      </c>
      <c r="Q23" s="115" t="str">
        <f t="shared" si="6"/>
        <v>-</v>
      </c>
      <c r="R23" s="5">
        <f t="shared" si="7"/>
        <v>0</v>
      </c>
      <c r="S23" s="46">
        <v>285183</v>
      </c>
      <c r="T23" s="31">
        <f t="shared" si="8"/>
        <v>-245091.20589908125</v>
      </c>
      <c r="U23" s="47">
        <f t="shared" si="9"/>
        <v>-0.85941730712939146</v>
      </c>
      <c r="X23" s="49"/>
    </row>
    <row r="24" spans="1:25" s="3" customFormat="1">
      <c r="A24" s="48" t="s">
        <v>25</v>
      </c>
      <c r="B24" s="27" t="s">
        <v>26</v>
      </c>
      <c r="C24" s="113">
        <f>IF(C21*IF(MATCH($B$1,Inputs!$A$4:$A$6,0),VLOOKUP('Business Unit 1'!$B$1,Inputs!$A$4:$Q$6,11,FALSE),"-")=0,"-",C21*IF(MATCH($B$1,Inputs!$A$4:$A$6,0),VLOOKUP('Business Unit 1'!$B$1,Inputs!$A$4:$Q$6,11,FALSE),"-"))</f>
        <v>500</v>
      </c>
      <c r="D24" s="113">
        <f>IF(D21*IF(MATCH($B$1,Inputs!$A$4:$A$6,0),VLOOKUP('Business Unit 1'!$B$1,Inputs!$A$4:$Q$6,11,FALSE),"-")=0,"-",D21*IF(MATCH($B$1,Inputs!$A$4:$A$6,0),VLOOKUP('Business Unit 1'!$B$1,Inputs!$A$4:$Q$6,11,FALSE),"-"))</f>
        <v>500.20833333333337</v>
      </c>
      <c r="E24" s="113">
        <f>IF(E21*IF(MATCH($B$1,Inputs!$A$4:$A$6,0),VLOOKUP('Business Unit 1'!$B$1,Inputs!$A$4:$Q$6,11,FALSE),"-")=0,"-",E21*IF(MATCH($B$1,Inputs!$A$4:$A$6,0),VLOOKUP('Business Unit 1'!$B$1,Inputs!$A$4:$Q$6,11,FALSE),"-"))</f>
        <v>500.4167534722223</v>
      </c>
      <c r="F24" s="113">
        <f>IF(F21*IF(MATCH($B$1,Inputs!$A$4:$A$6,0),VLOOKUP('Business Unit 1'!$B$1,Inputs!$A$4:$Q$6,11,FALSE),"-")=0,"-",F21*IF(MATCH($B$1,Inputs!$A$4:$A$6,0),VLOOKUP('Business Unit 1'!$B$1,Inputs!$A$4:$Q$6,11,FALSE),"-"))</f>
        <v>500.62526045283573</v>
      </c>
      <c r="G24" s="113">
        <f>IF(G21*IF(MATCH($B$1,Inputs!$A$4:$A$6,0),VLOOKUP('Business Unit 1'!$B$1,Inputs!$A$4:$Q$6,11,FALSE),"-")=0,"-",G21*IF(MATCH($B$1,Inputs!$A$4:$A$6,0),VLOOKUP('Business Unit 1'!$B$1,Inputs!$A$4:$Q$6,11,FALSE),"-"))</f>
        <v>500.83385431135781</v>
      </c>
      <c r="H24" s="113">
        <f>IF(H21*IF(MATCH($B$1,Inputs!$A$4:$A$6,0),VLOOKUP('Business Unit 1'!$B$1,Inputs!$A$4:$Q$6,11,FALSE),"-")=0,"-",H21*IF(MATCH($B$1,Inputs!$A$4:$A$6,0),VLOOKUP('Business Unit 1'!$B$1,Inputs!$A$4:$Q$6,11,FALSE),"-"))</f>
        <v>501.04253508398756</v>
      </c>
      <c r="I24" s="113">
        <f>IF(I21*IF(MATCH($B$1,Inputs!$A$4:$A$6,0),VLOOKUP('Business Unit 1'!$B$1,Inputs!$A$4:$Q$6,11,FALSE),"-")=0,"-",I21*IF(MATCH($B$1,Inputs!$A$4:$A$6,0),VLOOKUP('Business Unit 1'!$B$1,Inputs!$A$4:$Q$6,11,FALSE),"-"))</f>
        <v>501.25130280693924</v>
      </c>
      <c r="J24" s="113">
        <f>IF(J21*IF(MATCH($B$1,Inputs!$A$4:$A$6,0),VLOOKUP('Business Unit 1'!$B$1,Inputs!$A$4:$Q$6,11,FALSE),"-")=0,"-",J21*IF(MATCH($B$1,Inputs!$A$4:$A$6,0),VLOOKUP('Business Unit 1'!$B$1,Inputs!$A$4:$Q$6,11,FALSE),"-"))</f>
        <v>501.46015751644217</v>
      </c>
      <c r="K24" s="113">
        <f>IF(K21*IF(MATCH($B$1,Inputs!$A$4:$A$6,0),VLOOKUP('Business Unit 1'!$B$1,Inputs!$A$4:$Q$6,11,FALSE),"-")=0,"-",K21*IF(MATCH($B$1,Inputs!$A$4:$A$6,0),VLOOKUP('Business Unit 1'!$B$1,Inputs!$A$4:$Q$6,11,FALSE),"-"))</f>
        <v>501.66909924874074</v>
      </c>
      <c r="L24" s="113">
        <f>IF(L21*IF(MATCH($B$1,Inputs!$A$4:$A$6,0),VLOOKUP('Business Unit 1'!$B$1,Inputs!$A$4:$Q$6,11,FALSE),"-")=0,"-",L21*IF(MATCH($B$1,Inputs!$A$4:$A$6,0),VLOOKUP('Business Unit 1'!$B$1,Inputs!$A$4:$Q$6,11,FALSE),"-"))</f>
        <v>501.8781280400944</v>
      </c>
      <c r="M24" s="113">
        <f>IF(M21*IF(MATCH($B$1,Inputs!$A$4:$A$6,0),VLOOKUP('Business Unit 1'!$B$1,Inputs!$A$4:$Q$6,11,FALSE),"-")=0,"-",M21*IF(MATCH($B$1,Inputs!$A$4:$A$6,0),VLOOKUP('Business Unit 1'!$B$1,Inputs!$A$4:$Q$6,11,FALSE),"-"))</f>
        <v>502.08724392677783</v>
      </c>
      <c r="N24" s="113">
        <f>IF(N21*IF(MATCH($B$1,Inputs!$A$4:$A$6,0),VLOOKUP('Business Unit 1'!$B$1,Inputs!$A$4:$Q$6,11,FALSE),"-")=0,"-",N21*IF(MATCH($B$1,Inputs!$A$4:$A$6,0),VLOOKUP('Business Unit 1'!$B$1,Inputs!$A$4:$Q$6,11,FALSE),"-"))</f>
        <v>502.29644694508067</v>
      </c>
      <c r="O24" s="148">
        <f t="shared" si="5"/>
        <v>6013.7691151378122</v>
      </c>
      <c r="P24" s="148">
        <f t="shared" si="5"/>
        <v>6013.7691151378122</v>
      </c>
      <c r="Q24" s="115" t="str">
        <f t="shared" si="6"/>
        <v>-</v>
      </c>
      <c r="R24" s="5">
        <f t="shared" si="7"/>
        <v>0</v>
      </c>
      <c r="S24" s="46">
        <v>18686</v>
      </c>
      <c r="T24" s="31">
        <f t="shared" si="8"/>
        <v>-12672.230884862187</v>
      </c>
      <c r="U24" s="47">
        <f t="shared" si="9"/>
        <v>-0.6781671243102958</v>
      </c>
      <c r="X24" s="50"/>
    </row>
    <row r="25" spans="1:25" s="3" customFormat="1">
      <c r="A25" s="48" t="s">
        <v>27</v>
      </c>
      <c r="B25" s="27" t="s">
        <v>195</v>
      </c>
      <c r="C25" s="114" t="str">
        <f>IFERROR(HLOOKUP($B25,Inputs!$S$3:$BF$5,MATCH('Business Unit 1'!$B$1,Inputs!$A$3:$A$6,0),FALSE),"-")</f>
        <v>-</v>
      </c>
      <c r="D25" s="114" t="str">
        <f>IFERROR(HLOOKUP($B25,Inputs!$S$3:$BF$5,MATCH('Business Unit 1'!$B$1,Inputs!$A$3:$A$6,0),FALSE),"-")</f>
        <v>-</v>
      </c>
      <c r="E25" s="114" t="str">
        <f>IFERROR(HLOOKUP($B25,Inputs!$S$3:$BF$5,MATCH('Business Unit 1'!$B$1,Inputs!$A$3:$A$6,0),FALSE),"-")</f>
        <v>-</v>
      </c>
      <c r="F25" s="114" t="str">
        <f>IFERROR(HLOOKUP($B25,Inputs!$S$3:$BF$5,MATCH('Business Unit 1'!$B$1,Inputs!$A$3:$A$6,0),FALSE),"-")</f>
        <v>-</v>
      </c>
      <c r="G25" s="114" t="str">
        <f>IFERROR(HLOOKUP($B25,Inputs!$S$3:$BF$5,MATCH('Business Unit 1'!$B$1,Inputs!$A$3:$A$6,0),FALSE),"-")</f>
        <v>-</v>
      </c>
      <c r="H25" s="114" t="str">
        <f>IFERROR(HLOOKUP($B25,Inputs!$S$3:$BF$5,MATCH('Business Unit 1'!$B$1,Inputs!$A$3:$A$6,0),FALSE),"-")</f>
        <v>-</v>
      </c>
      <c r="I25" s="114" t="str">
        <f>IFERROR(HLOOKUP($B25,Inputs!$S$3:$BF$5,MATCH('Business Unit 1'!$B$1,Inputs!$A$3:$A$6,0),FALSE),"-")</f>
        <v>-</v>
      </c>
      <c r="J25" s="114" t="str">
        <f>IFERROR(HLOOKUP($B25,Inputs!$S$3:$BF$5,MATCH('Business Unit 1'!$B$1,Inputs!$A$3:$A$6,0),FALSE),"-")</f>
        <v>-</v>
      </c>
      <c r="K25" s="114" t="str">
        <f>IFERROR(HLOOKUP($B25,Inputs!$S$3:$BF$5,MATCH('Business Unit 1'!$B$1,Inputs!$A$3:$A$6,0),FALSE),"-")</f>
        <v>-</v>
      </c>
      <c r="L25" s="114" t="str">
        <f>IFERROR(HLOOKUP($B25,Inputs!$S$3:$BF$5,MATCH('Business Unit 1'!$B$1,Inputs!$A$3:$A$6,0),FALSE),"-")</f>
        <v>-</v>
      </c>
      <c r="M25" s="114" t="str">
        <f>IFERROR(HLOOKUP($B25,Inputs!$S$3:$BF$5,MATCH('Business Unit 1'!$B$1,Inputs!$A$3:$A$6,0),FALSE),"-")</f>
        <v>-</v>
      </c>
      <c r="N25" s="114" t="str">
        <f>IFERROR(HLOOKUP($B25,Inputs!$S$3:$BF$5,MATCH('Business Unit 1'!$B$1,Inputs!$A$3:$A$6,0),FALSE),"-")</f>
        <v>-</v>
      </c>
      <c r="O25" s="148" t="str">
        <f t="shared" si="5"/>
        <v>-</v>
      </c>
      <c r="P25" s="148" t="str">
        <f t="shared" si="5"/>
        <v>-</v>
      </c>
      <c r="Q25" s="115" t="str">
        <f t="shared" si="6"/>
        <v>-</v>
      </c>
      <c r="R25" s="5">
        <f t="shared" si="7"/>
        <v>0</v>
      </c>
      <c r="S25" s="46">
        <v>0</v>
      </c>
      <c r="T25" s="31" t="str">
        <f t="shared" si="8"/>
        <v>-</v>
      </c>
      <c r="U25" s="47">
        <f t="shared" si="9"/>
        <v>0</v>
      </c>
    </row>
    <row r="26" spans="1:25" s="3" customFormat="1">
      <c r="A26" s="48" t="s">
        <v>29</v>
      </c>
      <c r="B26" s="27" t="s">
        <v>196</v>
      </c>
      <c r="C26" s="114" t="str">
        <f>IFERROR(HLOOKUP($B26,Inputs!$S$3:$BF$5,MATCH('Business Unit 1'!$B$1,Inputs!$A$3:$A$6,0),FALSE),"-")</f>
        <v>-</v>
      </c>
      <c r="D26" s="114" t="str">
        <f>IFERROR(HLOOKUP($B26,Inputs!$S$3:$BF$5,MATCH('Business Unit 1'!$B$1,Inputs!$A$3:$A$6,0),FALSE),"-")</f>
        <v>-</v>
      </c>
      <c r="E26" s="114" t="str">
        <f>IFERROR(HLOOKUP($B26,Inputs!$S$3:$BF$5,MATCH('Business Unit 1'!$B$1,Inputs!$A$3:$A$6,0),FALSE),"-")</f>
        <v>-</v>
      </c>
      <c r="F26" s="114" t="str">
        <f>IFERROR(HLOOKUP($B26,Inputs!$S$3:$BF$5,MATCH('Business Unit 1'!$B$1,Inputs!$A$3:$A$6,0),FALSE),"-")</f>
        <v>-</v>
      </c>
      <c r="G26" s="114" t="str">
        <f>IFERROR(HLOOKUP($B26,Inputs!$S$3:$BF$5,MATCH('Business Unit 1'!$B$1,Inputs!$A$3:$A$6,0),FALSE),"-")</f>
        <v>-</v>
      </c>
      <c r="H26" s="114" t="str">
        <f>IFERROR(HLOOKUP($B26,Inputs!$S$3:$BF$5,MATCH('Business Unit 1'!$B$1,Inputs!$A$3:$A$6,0),FALSE),"-")</f>
        <v>-</v>
      </c>
      <c r="I26" s="114" t="str">
        <f>IFERROR(HLOOKUP($B26,Inputs!$S$3:$BF$5,MATCH('Business Unit 1'!$B$1,Inputs!$A$3:$A$6,0),FALSE),"-")</f>
        <v>-</v>
      </c>
      <c r="J26" s="114" t="str">
        <f>IFERROR(HLOOKUP($B26,Inputs!$S$3:$BF$5,MATCH('Business Unit 1'!$B$1,Inputs!$A$3:$A$6,0),FALSE),"-")</f>
        <v>-</v>
      </c>
      <c r="K26" s="114" t="str">
        <f>IFERROR(HLOOKUP($B26,Inputs!$S$3:$BF$5,MATCH('Business Unit 1'!$B$1,Inputs!$A$3:$A$6,0),FALSE),"-")</f>
        <v>-</v>
      </c>
      <c r="L26" s="114" t="str">
        <f>IFERROR(HLOOKUP($B26,Inputs!$S$3:$BF$5,MATCH('Business Unit 1'!$B$1,Inputs!$A$3:$A$6,0),FALSE),"-")</f>
        <v>-</v>
      </c>
      <c r="M26" s="114" t="str">
        <f>IFERROR(HLOOKUP($B26,Inputs!$S$3:$BF$5,MATCH('Business Unit 1'!$B$1,Inputs!$A$3:$A$6,0),FALSE),"-")</f>
        <v>-</v>
      </c>
      <c r="N26" s="114" t="str">
        <f>IFERROR(HLOOKUP($B26,Inputs!$S$3:$BF$5,MATCH('Business Unit 1'!$B$1,Inputs!$A$3:$A$6,0),FALSE),"-")</f>
        <v>-</v>
      </c>
      <c r="O26" s="148" t="str">
        <f t="shared" si="5"/>
        <v>-</v>
      </c>
      <c r="P26" s="148" t="str">
        <f t="shared" si="5"/>
        <v>-</v>
      </c>
      <c r="Q26" s="115" t="str">
        <f t="shared" si="6"/>
        <v>-</v>
      </c>
      <c r="R26" s="5">
        <f t="shared" si="7"/>
        <v>0</v>
      </c>
      <c r="S26" s="46">
        <v>0</v>
      </c>
      <c r="T26" s="31" t="str">
        <f t="shared" si="8"/>
        <v>-</v>
      </c>
      <c r="U26" s="47">
        <f t="shared" si="9"/>
        <v>0</v>
      </c>
    </row>
    <row r="27" spans="1:25" s="3" customFormat="1">
      <c r="A27" s="48" t="s">
        <v>31</v>
      </c>
      <c r="B27" s="27" t="s">
        <v>32</v>
      </c>
      <c r="C27" s="113">
        <f>IF(C21*IF(MATCH($B$1,Inputs!$A$4:$A$6,0),VLOOKUP('Business Unit 1'!$B$1,Inputs!$A$4:$Q$6,12,FALSE),"-")=0,"-",C21*IF(MATCH($B$1,Inputs!$A$4:$A$6,0),VLOOKUP('Business Unit 1'!$B$1,Inputs!$A$4:$Q$6,12,FALSE),"-"))</f>
        <v>2916.666666666667</v>
      </c>
      <c r="D27" s="113">
        <f>IF(D21*IF(MATCH($B$1,Inputs!$A$4:$A$6,0),VLOOKUP('Business Unit 1'!$B$1,Inputs!$A$4:$Q$6,12,FALSE),"-")=0,"-",D21*IF(MATCH($B$1,Inputs!$A$4:$A$6,0),VLOOKUP('Business Unit 1'!$B$1,Inputs!$A$4:$Q$6,12,FALSE),"-"))</f>
        <v>2917.8819444444448</v>
      </c>
      <c r="E27" s="113">
        <f>IF(E21*IF(MATCH($B$1,Inputs!$A$4:$A$6,0),VLOOKUP('Business Unit 1'!$B$1,Inputs!$A$4:$Q$6,12,FALSE),"-")=0,"-",E21*IF(MATCH($B$1,Inputs!$A$4:$A$6,0),VLOOKUP('Business Unit 1'!$B$1,Inputs!$A$4:$Q$6,12,FALSE),"-"))</f>
        <v>2919.0977285879635</v>
      </c>
      <c r="F27" s="113">
        <f>IF(F21*IF(MATCH($B$1,Inputs!$A$4:$A$6,0),VLOOKUP('Business Unit 1'!$B$1,Inputs!$A$4:$Q$6,12,FALSE),"-")=0,"-",F21*IF(MATCH($B$1,Inputs!$A$4:$A$6,0),VLOOKUP('Business Unit 1'!$B$1,Inputs!$A$4:$Q$6,12,FALSE),"-"))</f>
        <v>2920.3140193082086</v>
      </c>
      <c r="G27" s="113">
        <f>IF(G21*IF(MATCH($B$1,Inputs!$A$4:$A$6,0),VLOOKUP('Business Unit 1'!$B$1,Inputs!$A$4:$Q$6,12,FALSE),"-")=0,"-",G21*IF(MATCH($B$1,Inputs!$A$4:$A$6,0),VLOOKUP('Business Unit 1'!$B$1,Inputs!$A$4:$Q$6,12,FALSE),"-"))</f>
        <v>2921.5308168162542</v>
      </c>
      <c r="H27" s="113">
        <f>IF(H21*IF(MATCH($B$1,Inputs!$A$4:$A$6,0),VLOOKUP('Business Unit 1'!$B$1,Inputs!$A$4:$Q$6,12,FALSE),"-")=0,"-",H21*IF(MATCH($B$1,Inputs!$A$4:$A$6,0),VLOOKUP('Business Unit 1'!$B$1,Inputs!$A$4:$Q$6,12,FALSE),"-"))</f>
        <v>2922.7481213232613</v>
      </c>
      <c r="I27" s="113">
        <f>IF(I21*IF(MATCH($B$1,Inputs!$A$4:$A$6,0),VLOOKUP('Business Unit 1'!$B$1,Inputs!$A$4:$Q$6,12,FALSE),"-")=0,"-",I21*IF(MATCH($B$1,Inputs!$A$4:$A$6,0),VLOOKUP('Business Unit 1'!$B$1,Inputs!$A$4:$Q$6,12,FALSE),"-"))</f>
        <v>2923.9659330404793</v>
      </c>
      <c r="J27" s="113">
        <f>IF(J21*IF(MATCH($B$1,Inputs!$A$4:$A$6,0),VLOOKUP('Business Unit 1'!$B$1,Inputs!$A$4:$Q$6,12,FALSE),"-")=0,"-",J21*IF(MATCH($B$1,Inputs!$A$4:$A$6,0),VLOOKUP('Business Unit 1'!$B$1,Inputs!$A$4:$Q$6,12,FALSE),"-"))</f>
        <v>2925.184252179246</v>
      </c>
      <c r="K27" s="113">
        <f>IF(K21*IF(MATCH($B$1,Inputs!$A$4:$A$6,0),VLOOKUP('Business Unit 1'!$B$1,Inputs!$A$4:$Q$6,12,FALSE),"-")=0,"-",K21*IF(MATCH($B$1,Inputs!$A$4:$A$6,0),VLOOKUP('Business Unit 1'!$B$1,Inputs!$A$4:$Q$6,12,FALSE),"-"))</f>
        <v>2926.4030789509879</v>
      </c>
      <c r="L27" s="113">
        <f>IF(L21*IF(MATCH($B$1,Inputs!$A$4:$A$6,0),VLOOKUP('Business Unit 1'!$B$1,Inputs!$A$4:$Q$6,12,FALSE),"-")=0,"-",L21*IF(MATCH($B$1,Inputs!$A$4:$A$6,0),VLOOKUP('Business Unit 1'!$B$1,Inputs!$A$4:$Q$6,12,FALSE),"-"))</f>
        <v>2927.6224135672178</v>
      </c>
      <c r="M27" s="113">
        <f>IF(M21*IF(MATCH($B$1,Inputs!$A$4:$A$6,0),VLOOKUP('Business Unit 1'!$B$1,Inputs!$A$4:$Q$6,12,FALSE),"-")=0,"-",M21*IF(MATCH($B$1,Inputs!$A$4:$A$6,0),VLOOKUP('Business Unit 1'!$B$1,Inputs!$A$4:$Q$6,12,FALSE),"-"))</f>
        <v>2928.8422562395376</v>
      </c>
      <c r="N27" s="113">
        <f>IF(N21*IF(MATCH($B$1,Inputs!$A$4:$A$6,0),VLOOKUP('Business Unit 1'!$B$1,Inputs!$A$4:$Q$6,12,FALSE),"-")=0,"-",N21*IF(MATCH($B$1,Inputs!$A$4:$A$6,0),VLOOKUP('Business Unit 1'!$B$1,Inputs!$A$4:$Q$6,12,FALSE),"-"))</f>
        <v>2930.0626071796373</v>
      </c>
      <c r="O27" s="148">
        <f t="shared" si="5"/>
        <v>35080.319838303905</v>
      </c>
      <c r="P27" s="148">
        <f t="shared" si="5"/>
        <v>35080.319838303905</v>
      </c>
      <c r="Q27" s="115" t="str">
        <f t="shared" si="6"/>
        <v>-</v>
      </c>
      <c r="R27" s="5">
        <f t="shared" si="7"/>
        <v>0</v>
      </c>
      <c r="S27" s="46">
        <v>163681</v>
      </c>
      <c r="T27" s="31">
        <f t="shared" si="8"/>
        <v>-128600.6801616961</v>
      </c>
      <c r="U27" s="47">
        <f t="shared" si="9"/>
        <v>-0.78567872973464303</v>
      </c>
    </row>
    <row r="28" spans="1:25" s="3" customFormat="1">
      <c r="A28" s="48" t="s">
        <v>33</v>
      </c>
      <c r="B28" s="27" t="s">
        <v>193</v>
      </c>
      <c r="C28" s="114">
        <f>IF(IF(MATCH($B$1,Inputs!$A$4:$A$6,0),VLOOKUP('Business Unit 1'!$B$1,Inputs!$A$4:$Q$6,14,FALSE),"-")=0,"-",IF(MATCH($B$1,Inputs!$A$4:$A$6,0),VLOOKUP('Business Unit 1'!$B$1,Inputs!$A$4:$Q$6,14,FALSE),"-"))</f>
        <v>4000</v>
      </c>
      <c r="D28" s="114">
        <f>IF(IF(MATCH($B$1,Inputs!$A$4:$A$6,0),VLOOKUP('Business Unit 1'!$B$1,Inputs!$A$4:$Q$6,14,FALSE),"-")=0,"-",IF(MATCH($B$1,Inputs!$A$4:$A$6,0),VLOOKUP('Business Unit 1'!$B$1,Inputs!$A$4:$Q$6,14,FALSE),"-"))</f>
        <v>4000</v>
      </c>
      <c r="E28" s="114">
        <f>IF(IF(MATCH($B$1,Inputs!$A$4:$A$6,0),VLOOKUP('Business Unit 1'!$B$1,Inputs!$A$4:$Q$6,14,FALSE),"-")=0,"-",IF(MATCH($B$1,Inputs!$A$4:$A$6,0),VLOOKUP('Business Unit 1'!$B$1,Inputs!$A$4:$Q$6,14,FALSE),"-"))</f>
        <v>4000</v>
      </c>
      <c r="F28" s="114">
        <f>IF(IF(MATCH($B$1,Inputs!$A$4:$A$6,0),VLOOKUP('Business Unit 1'!$B$1,Inputs!$A$4:$Q$6,14,FALSE),"-")=0,"-",IF(MATCH($B$1,Inputs!$A$4:$A$6,0),VLOOKUP('Business Unit 1'!$B$1,Inputs!$A$4:$Q$6,14,FALSE),"-"))</f>
        <v>4000</v>
      </c>
      <c r="G28" s="114">
        <f>IF(IF(MATCH($B$1,Inputs!$A$4:$A$6,0),VLOOKUP('Business Unit 1'!$B$1,Inputs!$A$4:$Q$6,14,FALSE),"-")=0,"-",IF(MATCH($B$1,Inputs!$A$4:$A$6,0),VLOOKUP('Business Unit 1'!$B$1,Inputs!$A$4:$Q$6,14,FALSE),"-"))</f>
        <v>4000</v>
      </c>
      <c r="H28" s="114">
        <f>IF(IF(MATCH($B$1,Inputs!$A$4:$A$6,0),VLOOKUP('Business Unit 1'!$B$1,Inputs!$A$4:$Q$6,14,FALSE),"-")=0,"-",IF(MATCH($B$1,Inputs!$A$4:$A$6,0),VLOOKUP('Business Unit 1'!$B$1,Inputs!$A$4:$Q$6,14,FALSE),"-"))</f>
        <v>4000</v>
      </c>
      <c r="I28" s="114">
        <f>IF(IF(MATCH($B$1,Inputs!$A$4:$A$6,0),VLOOKUP('Business Unit 1'!$B$1,Inputs!$A$4:$Q$6,14,FALSE),"-")=0,"-",IF(MATCH($B$1,Inputs!$A$4:$A$6,0),VLOOKUP('Business Unit 1'!$B$1,Inputs!$A$4:$Q$6,14,FALSE),"-"))</f>
        <v>4000</v>
      </c>
      <c r="J28" s="114">
        <f>IF(IF(MATCH($B$1,Inputs!$A$4:$A$6,0),VLOOKUP('Business Unit 1'!$B$1,Inputs!$A$4:$Q$6,14,FALSE),"-")=0,"-",IF(MATCH($B$1,Inputs!$A$4:$A$6,0),VLOOKUP('Business Unit 1'!$B$1,Inputs!$A$4:$Q$6,14,FALSE),"-"))</f>
        <v>4000</v>
      </c>
      <c r="K28" s="114">
        <f>IF(IF(MATCH($B$1,Inputs!$A$4:$A$6,0),VLOOKUP('Business Unit 1'!$B$1,Inputs!$A$4:$Q$6,14,FALSE),"-")=0,"-",IF(MATCH($B$1,Inputs!$A$4:$A$6,0),VLOOKUP('Business Unit 1'!$B$1,Inputs!$A$4:$Q$6,14,FALSE),"-"))</f>
        <v>4000</v>
      </c>
      <c r="L28" s="114">
        <f>IF(IF(MATCH($B$1,Inputs!$A$4:$A$6,0),VLOOKUP('Business Unit 1'!$B$1,Inputs!$A$4:$Q$6,14,FALSE),"-")=0,"-",IF(MATCH($B$1,Inputs!$A$4:$A$6,0),VLOOKUP('Business Unit 1'!$B$1,Inputs!$A$4:$Q$6,14,FALSE),"-"))</f>
        <v>4000</v>
      </c>
      <c r="M28" s="114">
        <f>IF(IF(MATCH($B$1,Inputs!$A$4:$A$6,0),VLOOKUP('Business Unit 1'!$B$1,Inputs!$A$4:$Q$6,14,FALSE),"-")=0,"-",IF(MATCH($B$1,Inputs!$A$4:$A$6,0),VLOOKUP('Business Unit 1'!$B$1,Inputs!$A$4:$Q$6,14,FALSE),"-"))</f>
        <v>4000</v>
      </c>
      <c r="N28" s="114">
        <f>IF(IF(MATCH($B$1,Inputs!$A$4:$A$6,0),VLOOKUP('Business Unit 1'!$B$1,Inputs!$A$4:$Q$6,14,FALSE),"-")=0,"-",IF(MATCH($B$1,Inputs!$A$4:$A$6,0),VLOOKUP('Business Unit 1'!$B$1,Inputs!$A$4:$Q$6,14,FALSE),"-"))</f>
        <v>4000</v>
      </c>
      <c r="O28" s="148">
        <f t="shared" si="5"/>
        <v>48000</v>
      </c>
      <c r="P28" s="148">
        <f t="shared" si="5"/>
        <v>48000</v>
      </c>
      <c r="Q28" s="115" t="str">
        <f t="shared" si="6"/>
        <v>-</v>
      </c>
      <c r="R28" s="5">
        <f>IF(ISERROR(Q28/P28),0,(Q28/P28))</f>
        <v>0</v>
      </c>
      <c r="S28" s="46">
        <v>240033</v>
      </c>
      <c r="T28" s="31">
        <f t="shared" si="8"/>
        <v>-192033</v>
      </c>
      <c r="U28" s="47">
        <f t="shared" si="9"/>
        <v>-0.80002749621926983</v>
      </c>
    </row>
    <row r="29" spans="1:25" s="3" customFormat="1">
      <c r="A29" s="48">
        <v>7047</v>
      </c>
      <c r="B29" s="27" t="s">
        <v>34</v>
      </c>
      <c r="C29" s="114">
        <f>IF(IF(MATCH($B$1,Inputs!$A$4:$A$6,0),VLOOKUP('Business Unit 1'!$B$1,Inputs!$A$4:$Q$6,16,FALSE)/12,"-")=0,"-",IF(MATCH($B$1,Inputs!$A$4:$A$6,0),VLOOKUP('Business Unit 1'!$B$1,Inputs!$A$4:$Q$6,16,FALSE)/12,"-"))</f>
        <v>833.33333333333337</v>
      </c>
      <c r="D29" s="114">
        <f>IF(IF(MATCH($B$1,Inputs!$A$4:$A$6,0),VLOOKUP('Business Unit 1'!$B$1,Inputs!$A$4:$Q$6,16,FALSE)/12,"-")=0,"-",IF(MATCH($B$1,Inputs!$A$4:$A$6,0),VLOOKUP('Business Unit 1'!$B$1,Inputs!$A$4:$Q$6,16,FALSE)/12,"-"))</f>
        <v>833.33333333333337</v>
      </c>
      <c r="E29" s="114">
        <f>IF(IF(MATCH($B$1,Inputs!$A$4:$A$6,0),VLOOKUP('Business Unit 1'!$B$1,Inputs!$A$4:$Q$6,16,FALSE)/12,"-")=0,"-",IF(MATCH($B$1,Inputs!$A$4:$A$6,0),VLOOKUP('Business Unit 1'!$B$1,Inputs!$A$4:$Q$6,16,FALSE)/12,"-"))</f>
        <v>833.33333333333337</v>
      </c>
      <c r="F29" s="114">
        <f>IF(IF(MATCH($B$1,Inputs!$A$4:$A$6,0),VLOOKUP('Business Unit 1'!$B$1,Inputs!$A$4:$Q$6,16,FALSE)/12,"-")=0,"-",IF(MATCH($B$1,Inputs!$A$4:$A$6,0),VLOOKUP('Business Unit 1'!$B$1,Inputs!$A$4:$Q$6,16,FALSE)/12,"-"))</f>
        <v>833.33333333333337</v>
      </c>
      <c r="G29" s="114">
        <f>IF(IF(MATCH($B$1,Inputs!$A$4:$A$6,0),VLOOKUP('Business Unit 1'!$B$1,Inputs!$A$4:$Q$6,16,FALSE)/12,"-")=0,"-",IF(MATCH($B$1,Inputs!$A$4:$A$6,0),VLOOKUP('Business Unit 1'!$B$1,Inputs!$A$4:$Q$6,16,FALSE)/12,"-"))</f>
        <v>833.33333333333337</v>
      </c>
      <c r="H29" s="114">
        <f>IF(IF(MATCH($B$1,Inputs!$A$4:$A$6,0),VLOOKUP('Business Unit 1'!$B$1,Inputs!$A$4:$Q$6,16,FALSE)/12,"-")=0,"-",IF(MATCH($B$1,Inputs!$A$4:$A$6,0),VLOOKUP('Business Unit 1'!$B$1,Inputs!$A$4:$Q$6,16,FALSE)/12,"-"))</f>
        <v>833.33333333333337</v>
      </c>
      <c r="I29" s="114">
        <f>IF(IF(MATCH($B$1,Inputs!$A$4:$A$6,0),VLOOKUP('Business Unit 1'!$B$1,Inputs!$A$4:$Q$6,16,FALSE)/12,"-")=0,"-",IF(MATCH($B$1,Inputs!$A$4:$A$6,0),VLOOKUP('Business Unit 1'!$B$1,Inputs!$A$4:$Q$6,16,FALSE)/12,"-"))</f>
        <v>833.33333333333337</v>
      </c>
      <c r="J29" s="114">
        <f>IF(IF(MATCH($B$1,Inputs!$A$4:$A$6,0),VLOOKUP('Business Unit 1'!$B$1,Inputs!$A$4:$Q$6,16,FALSE)/12,"-")=0,"-",IF(MATCH($B$1,Inputs!$A$4:$A$6,0),VLOOKUP('Business Unit 1'!$B$1,Inputs!$A$4:$Q$6,16,FALSE)/12,"-"))</f>
        <v>833.33333333333337</v>
      </c>
      <c r="K29" s="114">
        <f>IF(IF(MATCH($B$1,Inputs!$A$4:$A$6,0),VLOOKUP('Business Unit 1'!$B$1,Inputs!$A$4:$Q$6,16,FALSE)/12,"-")=0,"-",IF(MATCH($B$1,Inputs!$A$4:$A$6,0),VLOOKUP('Business Unit 1'!$B$1,Inputs!$A$4:$Q$6,16,FALSE)/12,"-"))</f>
        <v>833.33333333333337</v>
      </c>
      <c r="L29" s="114">
        <f>IF(IF(MATCH($B$1,Inputs!$A$4:$A$6,0),VLOOKUP('Business Unit 1'!$B$1,Inputs!$A$4:$Q$6,16,FALSE)/12,"-")=0,"-",IF(MATCH($B$1,Inputs!$A$4:$A$6,0),VLOOKUP('Business Unit 1'!$B$1,Inputs!$A$4:$Q$6,16,FALSE)/12,"-"))</f>
        <v>833.33333333333337</v>
      </c>
      <c r="M29" s="114">
        <f>IF(IF(MATCH($B$1,Inputs!$A$4:$A$6,0),VLOOKUP('Business Unit 1'!$B$1,Inputs!$A$4:$Q$6,16,FALSE)/12,"-")=0,"-",IF(MATCH($B$1,Inputs!$A$4:$A$6,0),VLOOKUP('Business Unit 1'!$B$1,Inputs!$A$4:$Q$6,16,FALSE)/12,"-"))</f>
        <v>833.33333333333337</v>
      </c>
      <c r="N29" s="114">
        <f>IF(IF(MATCH($B$1,Inputs!$A$4:$A$6,0),VLOOKUP('Business Unit 1'!$B$1,Inputs!$A$4:$Q$6,16,FALSE)/12,"-")=0,"-",IF(MATCH($B$1,Inputs!$A$4:$A$6,0),VLOOKUP('Business Unit 1'!$B$1,Inputs!$A$4:$Q$6,16,FALSE)/12,"-"))</f>
        <v>833.33333333333337</v>
      </c>
      <c r="O29" s="148">
        <f t="shared" si="5"/>
        <v>10000</v>
      </c>
      <c r="P29" s="148">
        <f t="shared" si="5"/>
        <v>10000</v>
      </c>
      <c r="Q29" s="115" t="str">
        <f t="shared" si="6"/>
        <v>-</v>
      </c>
      <c r="R29" s="5">
        <f t="shared" si="7"/>
        <v>0</v>
      </c>
      <c r="S29" s="46">
        <v>0</v>
      </c>
      <c r="T29" s="31">
        <f t="shared" si="8"/>
        <v>10000</v>
      </c>
      <c r="U29" s="47">
        <f t="shared" si="9"/>
        <v>0</v>
      </c>
    </row>
    <row r="30" spans="1:25" s="3" customFormat="1">
      <c r="A30" s="48">
        <v>7051</v>
      </c>
      <c r="B30" s="27" t="s">
        <v>35</v>
      </c>
      <c r="C30" s="114" t="str">
        <f>IFERROR(HLOOKUP($B30,Inputs!$S$3:$BF$5,MATCH([1]TRG!$B$1,Inputs!$A$3:$A$6,0),FALSE),"-")</f>
        <v>-</v>
      </c>
      <c r="D30" s="114" t="str">
        <f>IFERROR(HLOOKUP($B30,Inputs!$S$3:$BF$5,MATCH('Business Unit 1'!$B$1,Inputs!$A$3:$A$6,0),FALSE),"-")</f>
        <v>-</v>
      </c>
      <c r="E30" s="114" t="str">
        <f>IFERROR(HLOOKUP($B30,Inputs!$S$3:$BF$5,MATCH('Business Unit 1'!$B$1,Inputs!$A$3:$A$6,0),FALSE),"-")</f>
        <v>-</v>
      </c>
      <c r="F30" s="114" t="str">
        <f>IFERROR(HLOOKUP($B30,Inputs!$S$3:$BF$5,MATCH('Business Unit 1'!$B$1,Inputs!$A$3:$A$6,0),FALSE),"-")</f>
        <v>-</v>
      </c>
      <c r="G30" s="114" t="str">
        <f>IFERROR(HLOOKUP($B30,Inputs!$S$3:$BF$5,MATCH('Business Unit 1'!$B$1,Inputs!$A$3:$A$6,0),FALSE),"-")</f>
        <v>-</v>
      </c>
      <c r="H30" s="114" t="str">
        <f>IFERROR(HLOOKUP($B30,Inputs!$S$3:$BF$5,MATCH('Business Unit 1'!$B$1,Inputs!$A$3:$A$6,0),FALSE),"-")</f>
        <v>-</v>
      </c>
      <c r="I30" s="114" t="str">
        <f>IFERROR(HLOOKUP($B30,Inputs!$S$3:$BF$5,MATCH('Business Unit 1'!$B$1,Inputs!$A$3:$A$6,0),FALSE),"-")</f>
        <v>-</v>
      </c>
      <c r="J30" s="114" t="str">
        <f>IFERROR(HLOOKUP($B30,Inputs!$S$3:$BF$5,MATCH('Business Unit 1'!$B$1,Inputs!$A$3:$A$6,0),FALSE),"-")</f>
        <v>-</v>
      </c>
      <c r="K30" s="114" t="str">
        <f>IFERROR(HLOOKUP($B30,Inputs!$S$3:$BF$5,MATCH('Business Unit 1'!$B$1,Inputs!$A$3:$A$6,0),FALSE),"-")</f>
        <v>-</v>
      </c>
      <c r="L30" s="114" t="str">
        <f>IFERROR(HLOOKUP($B30,Inputs!$S$3:$BF$5,MATCH('Business Unit 1'!$B$1,Inputs!$A$3:$A$6,0),FALSE),"-")</f>
        <v>-</v>
      </c>
      <c r="M30" s="114" t="str">
        <f>IFERROR(HLOOKUP($B30,Inputs!$S$3:$BF$5,MATCH('Business Unit 1'!$B$1,Inputs!$A$3:$A$6,0),FALSE),"-")</f>
        <v>-</v>
      </c>
      <c r="N30" s="114" t="str">
        <f>IFERROR(HLOOKUP($B30,Inputs!$S$3:$BF$5,MATCH('Business Unit 1'!$B$1,Inputs!$A$3:$A$6,0),FALSE),"-")</f>
        <v>-</v>
      </c>
      <c r="O30" s="148" t="str">
        <f t="shared" si="5"/>
        <v>-</v>
      </c>
      <c r="P30" s="148" t="str">
        <f t="shared" si="5"/>
        <v>-</v>
      </c>
      <c r="Q30" s="115" t="str">
        <f t="shared" si="6"/>
        <v>-</v>
      </c>
      <c r="R30" s="5">
        <f t="shared" si="7"/>
        <v>0</v>
      </c>
      <c r="S30" s="46">
        <v>0</v>
      </c>
      <c r="T30" s="31" t="str">
        <f t="shared" si="8"/>
        <v>-</v>
      </c>
      <c r="U30" s="47">
        <f t="shared" si="9"/>
        <v>0</v>
      </c>
    </row>
    <row r="31" spans="1:25" s="3" customFormat="1">
      <c r="A31" s="48">
        <v>7052</v>
      </c>
      <c r="B31" s="27" t="s">
        <v>36</v>
      </c>
      <c r="C31" s="114" t="str">
        <f>IFERROR(HLOOKUP($B31,Inputs!$S$3:$BF$5,MATCH('Business Unit 1'!$B$1,Inputs!$A$3:$A$6,0),FALSE),"-")</f>
        <v>-</v>
      </c>
      <c r="D31" s="114" t="str">
        <f>IFERROR(HLOOKUP($B31,Inputs!$S$3:$BF$5,MATCH('Business Unit 1'!$B$1,Inputs!$A$3:$A$6,0),FALSE),"-")</f>
        <v>-</v>
      </c>
      <c r="E31" s="114" t="str">
        <f>IFERROR(HLOOKUP($B31,Inputs!$S$3:$BF$5,MATCH('Business Unit 1'!$B$1,Inputs!$A$3:$A$6,0),FALSE),"-")</f>
        <v>-</v>
      </c>
      <c r="F31" s="114" t="str">
        <f>IFERROR(HLOOKUP($B31,Inputs!$S$3:$BF$5,MATCH('Business Unit 1'!$B$1,Inputs!$A$3:$A$6,0),FALSE),"-")</f>
        <v>-</v>
      </c>
      <c r="G31" s="114" t="str">
        <f>IFERROR(HLOOKUP($B31,Inputs!$S$3:$BF$5,MATCH('Business Unit 1'!$B$1,Inputs!$A$3:$A$6,0),FALSE),"-")</f>
        <v>-</v>
      </c>
      <c r="H31" s="114" t="str">
        <f>IFERROR(HLOOKUP($B31,Inputs!$S$3:$BF$5,MATCH('Business Unit 1'!$B$1,Inputs!$A$3:$A$6,0),FALSE),"-")</f>
        <v>-</v>
      </c>
      <c r="I31" s="114" t="str">
        <f>IFERROR(HLOOKUP($B31,Inputs!$S$3:$BF$5,MATCH('Business Unit 1'!$B$1,Inputs!$A$3:$A$6,0),FALSE),"-")</f>
        <v>-</v>
      </c>
      <c r="J31" s="114" t="str">
        <f>IFERROR(HLOOKUP($B31,Inputs!$S$3:$BF$5,MATCH('Business Unit 1'!$B$1,Inputs!$A$3:$A$6,0),FALSE),"-")</f>
        <v>-</v>
      </c>
      <c r="K31" s="114" t="str">
        <f>IFERROR(HLOOKUP($B31,Inputs!$S$3:$BF$5,MATCH('Business Unit 1'!$B$1,Inputs!$A$3:$A$6,0),FALSE),"-")</f>
        <v>-</v>
      </c>
      <c r="L31" s="114" t="str">
        <f>IFERROR(HLOOKUP($B31,Inputs!$S$3:$BF$5,MATCH('Business Unit 1'!$B$1,Inputs!$A$3:$A$6,0),FALSE),"-")</f>
        <v>-</v>
      </c>
      <c r="M31" s="114" t="str">
        <f>IFERROR(HLOOKUP($B31,Inputs!$S$3:$BF$5,MATCH('Business Unit 1'!$B$1,Inputs!$A$3:$A$6,0),FALSE),"-")</f>
        <v>-</v>
      </c>
      <c r="N31" s="114" t="str">
        <f>IFERROR(HLOOKUP($B31,Inputs!$S$3:$BF$5,MATCH('Business Unit 1'!$B$1,Inputs!$A$3:$A$6,0),FALSE),"-")</f>
        <v>-</v>
      </c>
      <c r="O31" s="148" t="str">
        <f t="shared" si="5"/>
        <v>-</v>
      </c>
      <c r="P31" s="148" t="str">
        <f t="shared" si="5"/>
        <v>-</v>
      </c>
      <c r="Q31" s="115" t="str">
        <f t="shared" si="6"/>
        <v>-</v>
      </c>
      <c r="R31" s="5">
        <f t="shared" si="7"/>
        <v>0</v>
      </c>
      <c r="S31" s="46">
        <v>5431</v>
      </c>
      <c r="T31" s="31" t="str">
        <f t="shared" si="8"/>
        <v>-</v>
      </c>
      <c r="U31" s="47">
        <f t="shared" si="9"/>
        <v>0</v>
      </c>
    </row>
    <row r="32" spans="1:25" s="3" customFormat="1">
      <c r="A32" s="48">
        <v>7060</v>
      </c>
      <c r="B32" s="27" t="s">
        <v>37</v>
      </c>
      <c r="C32" s="114" t="str">
        <f>IFERROR(HLOOKUP($B32,Inputs!$S$3:$BF$5,MATCH('Business Unit 1'!$B$1,Inputs!$A$3:$A$6,0),FALSE),"-")</f>
        <v>-</v>
      </c>
      <c r="D32" s="114" t="str">
        <f>IFERROR(HLOOKUP($B32,Inputs!$S$3:$BF$5,MATCH('Business Unit 1'!$B$1,Inputs!$A$3:$A$6,0),FALSE),"-")</f>
        <v>-</v>
      </c>
      <c r="E32" s="114" t="str">
        <f>IFERROR(HLOOKUP($B32,Inputs!$S$3:$BF$5,MATCH('Business Unit 1'!$B$1,Inputs!$A$3:$A$6,0),FALSE),"-")</f>
        <v>-</v>
      </c>
      <c r="F32" s="114" t="str">
        <f>IFERROR(HLOOKUP($B32,Inputs!$S$3:$BF$5,MATCH('Business Unit 1'!$B$1,Inputs!$A$3:$A$6,0),FALSE),"-")</f>
        <v>-</v>
      </c>
      <c r="G32" s="114" t="str">
        <f>IFERROR(HLOOKUP($B32,Inputs!$S$3:$BF$5,MATCH('Business Unit 1'!$B$1,Inputs!$A$3:$A$6,0),FALSE),"-")</f>
        <v>-</v>
      </c>
      <c r="H32" s="114" t="str">
        <f>IFERROR(HLOOKUP($B32,Inputs!$S$3:$BF$5,MATCH('Business Unit 1'!$B$1,Inputs!$A$3:$A$6,0),FALSE),"-")</f>
        <v>-</v>
      </c>
      <c r="I32" s="114" t="str">
        <f>IFERROR(HLOOKUP($B32,Inputs!$S$3:$BF$5,MATCH('Business Unit 1'!$B$1,Inputs!$A$3:$A$6,0),FALSE),"-")</f>
        <v>-</v>
      </c>
      <c r="J32" s="114" t="str">
        <f>IFERROR(HLOOKUP($B32,Inputs!$S$3:$BF$5,MATCH('Business Unit 1'!$B$1,Inputs!$A$3:$A$6,0),FALSE),"-")</f>
        <v>-</v>
      </c>
      <c r="K32" s="114" t="str">
        <f>IFERROR(HLOOKUP($B32,Inputs!$S$3:$BF$5,MATCH('Business Unit 1'!$B$1,Inputs!$A$3:$A$6,0),FALSE),"-")</f>
        <v>-</v>
      </c>
      <c r="L32" s="114" t="str">
        <f>IFERROR(HLOOKUP($B32,Inputs!$S$3:$BF$5,MATCH('Business Unit 1'!$B$1,Inputs!$A$3:$A$6,0),FALSE),"-")</f>
        <v>-</v>
      </c>
      <c r="M32" s="114" t="str">
        <f>IFERROR(HLOOKUP($B32,Inputs!$S$3:$BF$5,MATCH('Business Unit 1'!$B$1,Inputs!$A$3:$A$6,0),FALSE),"-")</f>
        <v>-</v>
      </c>
      <c r="N32" s="114" t="str">
        <f>IFERROR(HLOOKUP($B32,Inputs!$S$3:$BF$5,MATCH('Business Unit 1'!$B$1,Inputs!$A$3:$A$6,0),FALSE),"-")</f>
        <v>-</v>
      </c>
      <c r="O32" s="148" t="str">
        <f t="shared" si="5"/>
        <v>-</v>
      </c>
      <c r="P32" s="148" t="str">
        <f t="shared" si="5"/>
        <v>-</v>
      </c>
      <c r="Q32" s="115" t="str">
        <f t="shared" si="6"/>
        <v>-</v>
      </c>
      <c r="R32" s="5">
        <f t="shared" si="7"/>
        <v>0</v>
      </c>
      <c r="S32" s="46">
        <v>0</v>
      </c>
      <c r="T32" s="31" t="str">
        <f t="shared" si="8"/>
        <v>-</v>
      </c>
      <c r="U32" s="47">
        <f t="shared" si="9"/>
        <v>0</v>
      </c>
    </row>
    <row r="33" spans="1:27" s="3" customFormat="1">
      <c r="A33" s="48" t="s">
        <v>38</v>
      </c>
      <c r="B33" s="27" t="s">
        <v>39</v>
      </c>
      <c r="C33" s="114" t="str">
        <f>IFERROR(HLOOKUP($B33,Inputs!$S$3:$BF$5,MATCH('Business Unit 1'!$B$1,Inputs!$A$3:$A$6,0),FALSE),"-")</f>
        <v>-</v>
      </c>
      <c r="D33" s="114" t="str">
        <f>IFERROR(HLOOKUP($B33,Inputs!$S$3:$BF$5,MATCH('Business Unit 1'!$B$1,Inputs!$A$3:$A$6,0),FALSE),"-")</f>
        <v>-</v>
      </c>
      <c r="E33" s="114" t="str">
        <f>IFERROR(HLOOKUP($B33,Inputs!$S$3:$BF$5,MATCH('Business Unit 1'!$B$1,Inputs!$A$3:$A$6,0),FALSE),"-")</f>
        <v>-</v>
      </c>
      <c r="F33" s="114" t="str">
        <f>IFERROR(HLOOKUP($B33,Inputs!$S$3:$BF$5,MATCH('Business Unit 1'!$B$1,Inputs!$A$3:$A$6,0),FALSE),"-")</f>
        <v>-</v>
      </c>
      <c r="G33" s="114" t="str">
        <f>IFERROR(HLOOKUP($B33,Inputs!$S$3:$BF$5,MATCH('Business Unit 1'!$B$1,Inputs!$A$3:$A$6,0),FALSE),"-")</f>
        <v>-</v>
      </c>
      <c r="H33" s="114" t="str">
        <f>IFERROR(HLOOKUP($B33,Inputs!$S$3:$BF$5,MATCH('Business Unit 1'!$B$1,Inputs!$A$3:$A$6,0),FALSE),"-")</f>
        <v>-</v>
      </c>
      <c r="I33" s="114" t="str">
        <f>IFERROR(HLOOKUP($B33,Inputs!$S$3:$BF$5,MATCH('Business Unit 1'!$B$1,Inputs!$A$3:$A$6,0),FALSE),"-")</f>
        <v>-</v>
      </c>
      <c r="J33" s="114" t="str">
        <f>IFERROR(HLOOKUP($B33,Inputs!$S$3:$BF$5,MATCH('Business Unit 1'!$B$1,Inputs!$A$3:$A$6,0),FALSE),"-")</f>
        <v>-</v>
      </c>
      <c r="K33" s="114" t="str">
        <f>IFERROR(HLOOKUP($B33,Inputs!$S$3:$BF$5,MATCH('Business Unit 1'!$B$1,Inputs!$A$3:$A$6,0),FALSE),"-")</f>
        <v>-</v>
      </c>
      <c r="L33" s="114" t="str">
        <f>IFERROR(HLOOKUP($B33,Inputs!$S$3:$BF$5,MATCH('Business Unit 1'!$B$1,Inputs!$A$3:$A$6,0),FALSE),"-")</f>
        <v>-</v>
      </c>
      <c r="M33" s="114" t="str">
        <f>IFERROR(HLOOKUP($B33,Inputs!$S$3:$BF$5,MATCH('Business Unit 1'!$B$1,Inputs!$A$3:$A$6,0),FALSE),"-")</f>
        <v>-</v>
      </c>
      <c r="N33" s="114" t="str">
        <f>IFERROR(HLOOKUP($B33,Inputs!$S$3:$BF$5,MATCH('Business Unit 1'!$B$1,Inputs!$A$3:$A$6,0),FALSE),"-")</f>
        <v>-</v>
      </c>
      <c r="O33" s="148" t="str">
        <f t="shared" si="5"/>
        <v>-</v>
      </c>
      <c r="P33" s="148" t="str">
        <f t="shared" si="5"/>
        <v>-</v>
      </c>
      <c r="Q33" s="115" t="str">
        <f t="shared" si="6"/>
        <v>-</v>
      </c>
      <c r="R33" s="5">
        <f t="shared" si="7"/>
        <v>0</v>
      </c>
      <c r="S33" s="46">
        <v>0</v>
      </c>
      <c r="T33" s="31" t="str">
        <f t="shared" si="8"/>
        <v>-</v>
      </c>
      <c r="U33" s="47">
        <f t="shared" si="9"/>
        <v>0</v>
      </c>
    </row>
    <row r="34" spans="1:27" s="3" customFormat="1">
      <c r="A34" s="48" t="s">
        <v>40</v>
      </c>
      <c r="B34" s="27" t="s">
        <v>41</v>
      </c>
      <c r="C34" s="114" t="str">
        <f>IFERROR(HLOOKUP($B34,Inputs!$S$3:$BF$5,MATCH('Business Unit 1'!$B$1,Inputs!$A$3:$A$6,0),FALSE),"-")</f>
        <v>-</v>
      </c>
      <c r="D34" s="114" t="str">
        <f>IFERROR(HLOOKUP($B34,Inputs!$S$3:$BF$5,MATCH('Business Unit 1'!$B$1,Inputs!$A$3:$A$6,0),FALSE),"-")</f>
        <v>-</v>
      </c>
      <c r="E34" s="114" t="str">
        <f>IFERROR(HLOOKUP($B34,Inputs!$S$3:$BF$5,MATCH('Business Unit 1'!$B$1,Inputs!$A$3:$A$6,0),FALSE),"-")</f>
        <v>-</v>
      </c>
      <c r="F34" s="114" t="str">
        <f>IFERROR(HLOOKUP($B34,Inputs!$S$3:$BF$5,MATCH('Business Unit 1'!$B$1,Inputs!$A$3:$A$6,0),FALSE),"-")</f>
        <v>-</v>
      </c>
      <c r="G34" s="114" t="str">
        <f>IFERROR(HLOOKUP($B34,Inputs!$S$3:$BF$5,MATCH('Business Unit 1'!$B$1,Inputs!$A$3:$A$6,0),FALSE),"-")</f>
        <v>-</v>
      </c>
      <c r="H34" s="114" t="str">
        <f>IFERROR(HLOOKUP($B34,Inputs!$S$3:$BF$5,MATCH('Business Unit 1'!$B$1,Inputs!$A$3:$A$6,0),FALSE),"-")</f>
        <v>-</v>
      </c>
      <c r="I34" s="114" t="str">
        <f>IFERROR(HLOOKUP($B34,Inputs!$S$3:$BF$5,MATCH('Business Unit 1'!$B$1,Inputs!$A$3:$A$6,0),FALSE),"-")</f>
        <v>-</v>
      </c>
      <c r="J34" s="114" t="str">
        <f>IFERROR(HLOOKUP($B34,Inputs!$S$3:$BF$5,MATCH('Business Unit 1'!$B$1,Inputs!$A$3:$A$6,0),FALSE),"-")</f>
        <v>-</v>
      </c>
      <c r="K34" s="114" t="str">
        <f>IFERROR(HLOOKUP($B34,Inputs!$S$3:$BF$5,MATCH('Business Unit 1'!$B$1,Inputs!$A$3:$A$6,0),FALSE),"-")</f>
        <v>-</v>
      </c>
      <c r="L34" s="114" t="str">
        <f>IFERROR(HLOOKUP($B34,Inputs!$S$3:$BF$5,MATCH('Business Unit 1'!$B$1,Inputs!$A$3:$A$6,0),FALSE),"-")</f>
        <v>-</v>
      </c>
      <c r="M34" s="114" t="str">
        <f>IFERROR(HLOOKUP($B34,Inputs!$S$3:$BF$5,MATCH('Business Unit 1'!$B$1,Inputs!$A$3:$A$6,0),FALSE),"-")</f>
        <v>-</v>
      </c>
      <c r="N34" s="114" t="str">
        <f>IFERROR(HLOOKUP($B34,Inputs!$S$3:$BF$5,MATCH('Business Unit 1'!$B$1,Inputs!$A$3:$A$6,0),FALSE),"-")</f>
        <v>-</v>
      </c>
      <c r="O34" s="148" t="str">
        <f t="shared" si="5"/>
        <v>-</v>
      </c>
      <c r="P34" s="148" t="str">
        <f t="shared" si="5"/>
        <v>-</v>
      </c>
      <c r="Q34" s="115" t="str">
        <f t="shared" si="6"/>
        <v>-</v>
      </c>
      <c r="R34" s="5">
        <f t="shared" si="7"/>
        <v>0</v>
      </c>
      <c r="S34" s="46">
        <v>0</v>
      </c>
      <c r="T34" s="31" t="str">
        <f t="shared" si="8"/>
        <v>-</v>
      </c>
      <c r="U34" s="47">
        <f>IF(ISERROR(T34/S34),0,(T34/S34))</f>
        <v>0</v>
      </c>
    </row>
    <row r="35" spans="1:27" s="3" customFormat="1">
      <c r="A35" s="48" t="s">
        <v>42</v>
      </c>
      <c r="B35" s="27" t="s">
        <v>43</v>
      </c>
      <c r="C35" s="114" t="str">
        <f>IFERROR(HLOOKUP($B35,Inputs!$S$3:$BF$5,MATCH('Business Unit 1'!$B$1,Inputs!$A$3:$A$6,0),FALSE),"-")</f>
        <v>-</v>
      </c>
      <c r="D35" s="114" t="str">
        <f>IFERROR(HLOOKUP($B35,Inputs!$S$3:$BF$5,MATCH('Business Unit 1'!$B$1,Inputs!$A$3:$A$6,0),FALSE),"-")</f>
        <v>-</v>
      </c>
      <c r="E35" s="114" t="str">
        <f>IFERROR(HLOOKUP($B35,Inputs!$S$3:$BF$5,MATCH('Business Unit 1'!$B$1,Inputs!$A$3:$A$6,0),FALSE),"-")</f>
        <v>-</v>
      </c>
      <c r="F35" s="114" t="str">
        <f>IFERROR(HLOOKUP($B35,Inputs!$S$3:$BF$5,MATCH('Business Unit 1'!$B$1,Inputs!$A$3:$A$6,0),FALSE),"-")</f>
        <v>-</v>
      </c>
      <c r="G35" s="114" t="str">
        <f>IFERROR(HLOOKUP($B35,Inputs!$S$3:$BF$5,MATCH('Business Unit 1'!$B$1,Inputs!$A$3:$A$6,0),FALSE),"-")</f>
        <v>-</v>
      </c>
      <c r="H35" s="114" t="str">
        <f>IFERROR(HLOOKUP($B35,Inputs!$S$3:$BF$5,MATCH('Business Unit 1'!$B$1,Inputs!$A$3:$A$6,0),FALSE),"-")</f>
        <v>-</v>
      </c>
      <c r="I35" s="114" t="str">
        <f>IFERROR(HLOOKUP($B35,Inputs!$S$3:$BF$5,MATCH('Business Unit 1'!$B$1,Inputs!$A$3:$A$6,0),FALSE),"-")</f>
        <v>-</v>
      </c>
      <c r="J35" s="114" t="str">
        <f>IFERROR(HLOOKUP($B35,Inputs!$S$3:$BF$5,MATCH('Business Unit 1'!$B$1,Inputs!$A$3:$A$6,0),FALSE),"-")</f>
        <v>-</v>
      </c>
      <c r="K35" s="114" t="str">
        <f>IFERROR(HLOOKUP($B35,Inputs!$S$3:$BF$5,MATCH('Business Unit 1'!$B$1,Inputs!$A$3:$A$6,0),FALSE),"-")</f>
        <v>-</v>
      </c>
      <c r="L35" s="114" t="str">
        <f>IFERROR(HLOOKUP($B35,Inputs!$S$3:$BF$5,MATCH('Business Unit 1'!$B$1,Inputs!$A$3:$A$6,0),FALSE),"-")</f>
        <v>-</v>
      </c>
      <c r="M35" s="114" t="str">
        <f>IFERROR(HLOOKUP($B35,Inputs!$S$3:$BF$5,MATCH('Business Unit 1'!$B$1,Inputs!$A$3:$A$6,0),FALSE),"-")</f>
        <v>-</v>
      </c>
      <c r="N35" s="114" t="str">
        <f>IFERROR(HLOOKUP($B35,Inputs!$S$3:$BF$5,MATCH('Business Unit 1'!$B$1,Inputs!$A$3:$A$6,0),FALSE),"-")</f>
        <v>-</v>
      </c>
      <c r="O35" s="148" t="str">
        <f t="shared" si="5"/>
        <v>-</v>
      </c>
      <c r="P35" s="148" t="str">
        <f t="shared" si="5"/>
        <v>-</v>
      </c>
      <c r="Q35" s="115" t="str">
        <f t="shared" si="6"/>
        <v>-</v>
      </c>
      <c r="R35" s="5">
        <f t="shared" si="7"/>
        <v>0</v>
      </c>
      <c r="S35" s="46">
        <v>0</v>
      </c>
      <c r="T35" s="31" t="str">
        <f t="shared" si="8"/>
        <v>-</v>
      </c>
      <c r="U35" s="47">
        <f>IF(ISERROR(T35/S35),0,(T35/S35))</f>
        <v>0</v>
      </c>
    </row>
    <row r="36" spans="1:27" s="3" customFormat="1">
      <c r="A36" s="48" t="s">
        <v>44</v>
      </c>
      <c r="B36" s="27" t="s">
        <v>45</v>
      </c>
      <c r="C36" s="114" t="str">
        <f>IFERROR(HLOOKUP($B36,Inputs!$S$3:$BF$5,MATCH('Business Unit 1'!$B$1,Inputs!$A$3:$A$6,0),FALSE),"-")</f>
        <v>-</v>
      </c>
      <c r="D36" s="114" t="str">
        <f>IFERROR(HLOOKUP($B36,Inputs!$S$3:$BF$5,MATCH('Business Unit 1'!$B$1,Inputs!$A$3:$A$6,0),FALSE),"-")</f>
        <v>-</v>
      </c>
      <c r="E36" s="114" t="str">
        <f>IFERROR(HLOOKUP($B36,Inputs!$S$3:$BF$5,MATCH('Business Unit 1'!$B$1,Inputs!$A$3:$A$6,0),FALSE),"-")</f>
        <v>-</v>
      </c>
      <c r="F36" s="114" t="str">
        <f>IFERROR(HLOOKUP($B36,Inputs!$S$3:$BF$5,MATCH('Business Unit 1'!$B$1,Inputs!$A$3:$A$6,0),FALSE),"-")</f>
        <v>-</v>
      </c>
      <c r="G36" s="114" t="str">
        <f>IFERROR(HLOOKUP($B36,Inputs!$S$3:$BF$5,MATCH('Business Unit 1'!$B$1,Inputs!$A$3:$A$6,0),FALSE),"-")</f>
        <v>-</v>
      </c>
      <c r="H36" s="114" t="str">
        <f>IFERROR(HLOOKUP($B36,Inputs!$S$3:$BF$5,MATCH('Business Unit 1'!$B$1,Inputs!$A$3:$A$6,0),FALSE),"-")</f>
        <v>-</v>
      </c>
      <c r="I36" s="114" t="str">
        <f>IFERROR(HLOOKUP($B36,Inputs!$S$3:$BF$5,MATCH('Business Unit 1'!$B$1,Inputs!$A$3:$A$6,0),FALSE),"-")</f>
        <v>-</v>
      </c>
      <c r="J36" s="114" t="str">
        <f>IFERROR(HLOOKUP($B36,Inputs!$S$3:$BF$5,MATCH('Business Unit 1'!$B$1,Inputs!$A$3:$A$6,0),FALSE),"-")</f>
        <v>-</v>
      </c>
      <c r="K36" s="114" t="str">
        <f>IFERROR(HLOOKUP($B36,Inputs!$S$3:$BF$5,MATCH('Business Unit 1'!$B$1,Inputs!$A$3:$A$6,0),FALSE),"-")</f>
        <v>-</v>
      </c>
      <c r="L36" s="114" t="str">
        <f>IFERROR(HLOOKUP($B36,Inputs!$S$3:$BF$5,MATCH('Business Unit 1'!$B$1,Inputs!$A$3:$A$6,0),FALSE),"-")</f>
        <v>-</v>
      </c>
      <c r="M36" s="114" t="str">
        <f>IFERROR(HLOOKUP($B36,Inputs!$S$3:$BF$5,MATCH('Business Unit 1'!$B$1,Inputs!$A$3:$A$6,0),FALSE),"-")</f>
        <v>-</v>
      </c>
      <c r="N36" s="114" t="str">
        <f>IFERROR(HLOOKUP($B36,Inputs!$S$3:$BF$5,MATCH('Business Unit 1'!$B$1,Inputs!$A$3:$A$6,0),FALSE),"-")</f>
        <v>-</v>
      </c>
      <c r="O36" s="148" t="str">
        <f t="shared" si="5"/>
        <v>-</v>
      </c>
      <c r="P36" s="148" t="str">
        <f t="shared" si="5"/>
        <v>-</v>
      </c>
      <c r="Q36" s="115" t="str">
        <f t="shared" si="6"/>
        <v>-</v>
      </c>
      <c r="R36" s="5">
        <f t="shared" si="7"/>
        <v>0</v>
      </c>
      <c r="S36" s="46">
        <v>99564</v>
      </c>
      <c r="T36" s="31" t="str">
        <f t="shared" si="8"/>
        <v>-</v>
      </c>
      <c r="U36" s="47">
        <f t="shared" si="9"/>
        <v>0</v>
      </c>
      <c r="V36" s="3" t="s">
        <v>0</v>
      </c>
      <c r="W36" s="3" t="s">
        <v>0</v>
      </c>
    </row>
    <row r="37" spans="1:27" s="3" customFormat="1">
      <c r="A37" s="48" t="s">
        <v>46</v>
      </c>
      <c r="B37" s="27" t="s">
        <v>47</v>
      </c>
      <c r="C37" s="114" t="str">
        <f>IFERROR(HLOOKUP($B37,Inputs!$S$3:$BF$5,MATCH('Business Unit 1'!$B$1,Inputs!$A$3:$A$6,0),FALSE),"-")</f>
        <v>-</v>
      </c>
      <c r="D37" s="114" t="str">
        <f>IFERROR(HLOOKUP($B37,Inputs!$S$3:$BF$5,MATCH('Business Unit 1'!$B$1,Inputs!$A$3:$A$6,0),FALSE),"-")</f>
        <v>-</v>
      </c>
      <c r="E37" s="114" t="str">
        <f>IFERROR(HLOOKUP($B37,Inputs!$S$3:$BF$5,MATCH('Business Unit 1'!$B$1,Inputs!$A$3:$A$6,0),FALSE),"-")</f>
        <v>-</v>
      </c>
      <c r="F37" s="114" t="str">
        <f>IFERROR(HLOOKUP($B37,Inputs!$S$3:$BF$5,MATCH('Business Unit 1'!$B$1,Inputs!$A$3:$A$6,0),FALSE),"-")</f>
        <v>-</v>
      </c>
      <c r="G37" s="114" t="str">
        <f>IFERROR(HLOOKUP($B37,Inputs!$S$3:$BF$5,MATCH('Business Unit 1'!$B$1,Inputs!$A$3:$A$6,0),FALSE),"-")</f>
        <v>-</v>
      </c>
      <c r="H37" s="114" t="str">
        <f>IFERROR(HLOOKUP($B37,Inputs!$S$3:$BF$5,MATCH('Business Unit 1'!$B$1,Inputs!$A$3:$A$6,0),FALSE),"-")</f>
        <v>-</v>
      </c>
      <c r="I37" s="114" t="str">
        <f>IFERROR(HLOOKUP($B37,Inputs!$S$3:$BF$5,MATCH('Business Unit 1'!$B$1,Inputs!$A$3:$A$6,0),FALSE),"-")</f>
        <v>-</v>
      </c>
      <c r="J37" s="114" t="str">
        <f>IFERROR(HLOOKUP($B37,Inputs!$S$3:$BF$5,MATCH('Business Unit 1'!$B$1,Inputs!$A$3:$A$6,0),FALSE),"-")</f>
        <v>-</v>
      </c>
      <c r="K37" s="114" t="str">
        <f>IFERROR(HLOOKUP($B37,Inputs!$S$3:$BF$5,MATCH('Business Unit 1'!$B$1,Inputs!$A$3:$A$6,0),FALSE),"-")</f>
        <v>-</v>
      </c>
      <c r="L37" s="114" t="str">
        <f>IFERROR(HLOOKUP($B37,Inputs!$S$3:$BF$5,MATCH('Business Unit 1'!$B$1,Inputs!$A$3:$A$6,0),FALSE),"-")</f>
        <v>-</v>
      </c>
      <c r="M37" s="114" t="str">
        <f>IFERROR(HLOOKUP($B37,Inputs!$S$3:$BF$5,MATCH('Business Unit 1'!$B$1,Inputs!$A$3:$A$6,0),FALSE),"-")</f>
        <v>-</v>
      </c>
      <c r="N37" s="114" t="str">
        <f>IFERROR(HLOOKUP($B37,Inputs!$S$3:$BF$5,MATCH('Business Unit 1'!$B$1,Inputs!$A$3:$A$6,0),FALSE),"-")</f>
        <v>-</v>
      </c>
      <c r="O37" s="148" t="str">
        <f t="shared" si="5"/>
        <v>-</v>
      </c>
      <c r="P37" s="148" t="str">
        <f t="shared" si="5"/>
        <v>-</v>
      </c>
      <c r="Q37" s="115" t="str">
        <f t="shared" si="6"/>
        <v>-</v>
      </c>
      <c r="R37" s="5">
        <f t="shared" si="7"/>
        <v>0</v>
      </c>
      <c r="S37" s="46">
        <v>10577</v>
      </c>
      <c r="T37" s="31" t="str">
        <f t="shared" si="8"/>
        <v>-</v>
      </c>
      <c r="U37" s="47">
        <f t="shared" si="9"/>
        <v>0</v>
      </c>
      <c r="V37" s="3" t="s">
        <v>0</v>
      </c>
      <c r="W37" s="3" t="s">
        <v>0</v>
      </c>
    </row>
    <row r="38" spans="1:27" s="3" customFormat="1">
      <c r="A38" s="51" t="s">
        <v>48</v>
      </c>
      <c r="B38" s="27" t="s">
        <v>49</v>
      </c>
      <c r="C38" s="114" t="str">
        <f>IFERROR(HLOOKUP($B38,Inputs!$S$3:$BF$5,MATCH('Business Unit 1'!$B$1,Inputs!$A$3:$A$6,0),FALSE),"-")</f>
        <v>-</v>
      </c>
      <c r="D38" s="114" t="str">
        <f>IFERROR(HLOOKUP($B38,Inputs!$S$3:$BF$5,MATCH('Business Unit 1'!$B$1,Inputs!$A$3:$A$6,0),FALSE),"-")</f>
        <v>-</v>
      </c>
      <c r="E38" s="114" t="str">
        <f>IFERROR(HLOOKUP($B38,Inputs!$S$3:$BF$5,MATCH('Business Unit 1'!$B$1,Inputs!$A$3:$A$6,0),FALSE),"-")</f>
        <v>-</v>
      </c>
      <c r="F38" s="114" t="str">
        <f>IFERROR(HLOOKUP($B38,Inputs!$S$3:$BF$5,MATCH('Business Unit 1'!$B$1,Inputs!$A$3:$A$6,0),FALSE),"-")</f>
        <v>-</v>
      </c>
      <c r="G38" s="114" t="str">
        <f>IFERROR(HLOOKUP($B38,Inputs!$S$3:$BF$5,MATCH('Business Unit 1'!$B$1,Inputs!$A$3:$A$6,0),FALSE),"-")</f>
        <v>-</v>
      </c>
      <c r="H38" s="114" t="str">
        <f>IFERROR(HLOOKUP($B38,Inputs!$S$3:$BF$5,MATCH('Business Unit 1'!$B$1,Inputs!$A$3:$A$6,0),FALSE),"-")</f>
        <v>-</v>
      </c>
      <c r="I38" s="114" t="str">
        <f>IFERROR(HLOOKUP($B38,Inputs!$S$3:$BF$5,MATCH('Business Unit 1'!$B$1,Inputs!$A$3:$A$6,0),FALSE),"-")</f>
        <v>-</v>
      </c>
      <c r="J38" s="114" t="str">
        <f>IFERROR(HLOOKUP($B38,Inputs!$S$3:$BF$5,MATCH('Business Unit 1'!$B$1,Inputs!$A$3:$A$6,0),FALSE),"-")</f>
        <v>-</v>
      </c>
      <c r="K38" s="114" t="str">
        <f>IFERROR(HLOOKUP($B38,Inputs!$S$3:$BF$5,MATCH('Business Unit 1'!$B$1,Inputs!$A$3:$A$6,0),FALSE),"-")</f>
        <v>-</v>
      </c>
      <c r="L38" s="114" t="str">
        <f>IFERROR(HLOOKUP($B38,Inputs!$S$3:$BF$5,MATCH('Business Unit 1'!$B$1,Inputs!$A$3:$A$6,0),FALSE),"-")</f>
        <v>-</v>
      </c>
      <c r="M38" s="114" t="str">
        <f>IFERROR(HLOOKUP($B38,Inputs!$S$3:$BF$5,MATCH('Business Unit 1'!$B$1,Inputs!$A$3:$A$6,0),FALSE),"-")</f>
        <v>-</v>
      </c>
      <c r="N38" s="114" t="str">
        <f>IFERROR(HLOOKUP($B38,Inputs!$S$3:$BF$5,MATCH('Business Unit 1'!$B$1,Inputs!$A$3:$A$6,0),FALSE),"-")</f>
        <v>-</v>
      </c>
      <c r="O38" s="148" t="str">
        <f t="shared" si="5"/>
        <v>-</v>
      </c>
      <c r="P38" s="148" t="str">
        <f t="shared" si="5"/>
        <v>-</v>
      </c>
      <c r="Q38" s="115" t="str">
        <f t="shared" si="6"/>
        <v>-</v>
      </c>
      <c r="R38" s="5">
        <f t="shared" si="7"/>
        <v>0</v>
      </c>
      <c r="S38" s="46">
        <v>25008</v>
      </c>
      <c r="T38" s="31" t="str">
        <f t="shared" si="8"/>
        <v>-</v>
      </c>
      <c r="U38" s="47">
        <f t="shared" si="9"/>
        <v>0</v>
      </c>
    </row>
    <row r="39" spans="1:27" s="3" customFormat="1">
      <c r="A39" s="48" t="s">
        <v>50</v>
      </c>
      <c r="B39" s="27" t="s">
        <v>51</v>
      </c>
      <c r="C39" s="113">
        <f>IF(IF(MATCH($B$1,Inputs!$A$4:$A$6,0),VLOOKUP('Business Unit 1'!$B$1,Inputs!$A$4:$Q$6,15,FALSE),"-")=0,"-",IF(MATCH($B$1,Inputs!$A$4:$A$6,0),VLOOKUP('Business Unit 1'!$B$1,Inputs!$A$4:$Q$6,15,FALSE),"-"))</f>
        <v>3333.3333333333335</v>
      </c>
      <c r="D39" s="113">
        <f>IF(IF(MATCH($B$1,Inputs!$A$4:$A$6,0),VLOOKUP('Business Unit 1'!$B$1,Inputs!$A$4:$Q$6,15,FALSE),"-")=0,"-",IF(MATCH($B$1,Inputs!$A$4:$A$6,0),VLOOKUP('Business Unit 1'!$B$1,Inputs!$A$4:$Q$6,15,FALSE),"-"))</f>
        <v>3333.3333333333335</v>
      </c>
      <c r="E39" s="113">
        <f>IF(IF(MATCH($B$1,Inputs!$A$4:$A$6,0),VLOOKUP('Business Unit 1'!$B$1,Inputs!$A$4:$Q$6,15,FALSE),"-")=0,"-",IF(MATCH($B$1,Inputs!$A$4:$A$6,0),VLOOKUP('Business Unit 1'!$B$1,Inputs!$A$4:$Q$6,15,FALSE),"-"))</f>
        <v>3333.3333333333335</v>
      </c>
      <c r="F39" s="113">
        <f>IF(IF(MATCH($B$1,Inputs!$A$4:$A$6,0),VLOOKUP('Business Unit 1'!$B$1,Inputs!$A$4:$Q$6,15,FALSE),"-")=0,"-",IF(MATCH($B$1,Inputs!$A$4:$A$6,0),VLOOKUP('Business Unit 1'!$B$1,Inputs!$A$4:$Q$6,15,FALSE),"-"))</f>
        <v>3333.3333333333335</v>
      </c>
      <c r="G39" s="113">
        <f>IF(IF(MATCH($B$1,Inputs!$A$4:$A$6,0),VLOOKUP('Business Unit 1'!$B$1,Inputs!$A$4:$Q$6,15,FALSE),"-")=0,"-",IF(MATCH($B$1,Inputs!$A$4:$A$6,0),VLOOKUP('Business Unit 1'!$B$1,Inputs!$A$4:$Q$6,15,FALSE),"-"))</f>
        <v>3333.3333333333335</v>
      </c>
      <c r="H39" s="113">
        <f>IF(IF(MATCH($B$1,Inputs!$A$4:$A$6,0),VLOOKUP('Business Unit 1'!$B$1,Inputs!$A$4:$Q$6,15,FALSE),"-")=0,"-",IF(MATCH($B$1,Inputs!$A$4:$A$6,0),VLOOKUP('Business Unit 1'!$B$1,Inputs!$A$4:$Q$6,15,FALSE),"-"))</f>
        <v>3333.3333333333335</v>
      </c>
      <c r="I39" s="113">
        <f>IF(IF(MATCH($B$1,Inputs!$A$4:$A$6,0),VLOOKUP('Business Unit 1'!$B$1,Inputs!$A$4:$Q$6,15,FALSE),"-")=0,"-",IF(MATCH($B$1,Inputs!$A$4:$A$6,0),VLOOKUP('Business Unit 1'!$B$1,Inputs!$A$4:$Q$6,15,FALSE),"-"))</f>
        <v>3333.3333333333335</v>
      </c>
      <c r="J39" s="113">
        <f>IF(IF(MATCH($B$1,Inputs!$A$4:$A$6,0),VLOOKUP('Business Unit 1'!$B$1,Inputs!$A$4:$Q$6,15,FALSE),"-")=0,"-",IF(MATCH($B$1,Inputs!$A$4:$A$6,0),VLOOKUP('Business Unit 1'!$B$1,Inputs!$A$4:$Q$6,15,FALSE),"-"))</f>
        <v>3333.3333333333335</v>
      </c>
      <c r="K39" s="113">
        <f>IF(IF(MATCH($B$1,Inputs!$A$4:$A$6,0),VLOOKUP('Business Unit 1'!$B$1,Inputs!$A$4:$Q$6,15,FALSE),"-")=0,"-",IF(MATCH($B$1,Inputs!$A$4:$A$6,0),VLOOKUP('Business Unit 1'!$B$1,Inputs!$A$4:$Q$6,15,FALSE),"-"))</f>
        <v>3333.3333333333335</v>
      </c>
      <c r="L39" s="113">
        <f>IF(IF(MATCH($B$1,Inputs!$A$4:$A$6,0),VLOOKUP('Business Unit 1'!$B$1,Inputs!$A$4:$Q$6,15,FALSE),"-")=0,"-",IF(MATCH($B$1,Inputs!$A$4:$A$6,0),VLOOKUP('Business Unit 1'!$B$1,Inputs!$A$4:$Q$6,15,FALSE),"-"))</f>
        <v>3333.3333333333335</v>
      </c>
      <c r="M39" s="113">
        <f>IF(IF(MATCH($B$1,Inputs!$A$4:$A$6,0),VLOOKUP('Business Unit 1'!$B$1,Inputs!$A$4:$Q$6,15,FALSE),"-")=0,"-",IF(MATCH($B$1,Inputs!$A$4:$A$6,0),VLOOKUP('Business Unit 1'!$B$1,Inputs!$A$4:$Q$6,15,FALSE),"-"))</f>
        <v>3333.3333333333335</v>
      </c>
      <c r="N39" s="113">
        <f>IF(IF(MATCH($B$1,Inputs!$A$4:$A$6,0),VLOOKUP('Business Unit 1'!$B$1,Inputs!$A$4:$Q$6,15,FALSE),"-")=0,"-",IF(MATCH($B$1,Inputs!$A$4:$A$6,0),VLOOKUP('Business Unit 1'!$B$1,Inputs!$A$4:$Q$6,15,FALSE),"-"))</f>
        <v>3333.3333333333335</v>
      </c>
      <c r="O39" s="148">
        <f t="shared" si="5"/>
        <v>40000</v>
      </c>
      <c r="P39" s="148">
        <f t="shared" si="5"/>
        <v>40000</v>
      </c>
      <c r="Q39" s="115" t="str">
        <f t="shared" si="6"/>
        <v>-</v>
      </c>
      <c r="R39" s="5">
        <f t="shared" si="7"/>
        <v>0</v>
      </c>
      <c r="S39" s="46">
        <v>36149</v>
      </c>
      <c r="T39" s="31">
        <f t="shared" si="8"/>
        <v>3851</v>
      </c>
      <c r="U39" s="47">
        <f t="shared" si="9"/>
        <v>0.10653130100417715</v>
      </c>
      <c r="V39" s="3" t="s">
        <v>0</v>
      </c>
      <c r="W39" s="3" t="s">
        <v>0</v>
      </c>
    </row>
    <row r="40" spans="1:27" s="3" customFormat="1">
      <c r="A40" s="48">
        <v>7240</v>
      </c>
      <c r="B40" s="27" t="s">
        <v>194</v>
      </c>
      <c r="C40" s="113">
        <f>IF(IF(MATCH($B$1,Inputs!$A$4:$A$6,0),VLOOKUP('Business Unit 1'!$B$1,Inputs!$A$4:$Q$6,17,FALSE),"-")=0,"-",IF(MATCH($B$1,Inputs!$A$4:$A$6,0),VLOOKUP('Business Unit 1'!$B$1,Inputs!$A$4:$Q$6,17,FALSE),"-"))</f>
        <v>1000</v>
      </c>
      <c r="D40" s="113">
        <f>IF(IF(MATCH($B$1,Inputs!$A$4:$A$6,0),VLOOKUP('Business Unit 1'!$B$1,Inputs!$A$4:$Q$6,17,FALSE),"-")=0,"-",IF(MATCH($B$1,Inputs!$A$4:$A$6,0),VLOOKUP('Business Unit 1'!$B$1,Inputs!$A$4:$Q$6,17,FALSE),"-"))</f>
        <v>1000</v>
      </c>
      <c r="E40" s="113">
        <f>IF(IF(MATCH($B$1,Inputs!$A$4:$A$6,0),VLOOKUP('Business Unit 1'!$B$1,Inputs!$A$4:$Q$6,17,FALSE),"-")=0,"-",IF(MATCH($B$1,Inputs!$A$4:$A$6,0),VLOOKUP('Business Unit 1'!$B$1,Inputs!$A$4:$Q$6,17,FALSE),"-"))</f>
        <v>1000</v>
      </c>
      <c r="F40" s="113">
        <f>IF(IF(MATCH($B$1,Inputs!$A$4:$A$6,0),VLOOKUP('Business Unit 1'!$B$1,Inputs!$A$4:$Q$6,17,FALSE),"-")=0,"-",IF(MATCH($B$1,Inputs!$A$4:$A$6,0),VLOOKUP('Business Unit 1'!$B$1,Inputs!$A$4:$Q$6,17,FALSE),"-"))</f>
        <v>1000</v>
      </c>
      <c r="G40" s="113">
        <f>IF(IF(MATCH($B$1,Inputs!$A$4:$A$6,0),VLOOKUP('Business Unit 1'!$B$1,Inputs!$A$4:$Q$6,17,FALSE),"-")=0,"-",IF(MATCH($B$1,Inputs!$A$4:$A$6,0),VLOOKUP('Business Unit 1'!$B$1,Inputs!$A$4:$Q$6,17,FALSE),"-"))</f>
        <v>1000</v>
      </c>
      <c r="H40" s="113">
        <f>IF(IF(MATCH($B$1,Inputs!$A$4:$A$6,0),VLOOKUP('Business Unit 1'!$B$1,Inputs!$A$4:$Q$6,17,FALSE),"-")=0,"-",IF(MATCH($B$1,Inputs!$A$4:$A$6,0),VLOOKUP('Business Unit 1'!$B$1,Inputs!$A$4:$Q$6,17,FALSE),"-"))</f>
        <v>1000</v>
      </c>
      <c r="I40" s="113">
        <f>IF(IF(MATCH($B$1,Inputs!$A$4:$A$6,0),VLOOKUP('Business Unit 1'!$B$1,Inputs!$A$4:$Q$6,17,FALSE),"-")=0,"-",IF(MATCH($B$1,Inputs!$A$4:$A$6,0),VLOOKUP('Business Unit 1'!$B$1,Inputs!$A$4:$Q$6,17,FALSE),"-"))</f>
        <v>1000</v>
      </c>
      <c r="J40" s="113">
        <f>IF(IF(MATCH($B$1,Inputs!$A$4:$A$6,0),VLOOKUP('Business Unit 1'!$B$1,Inputs!$A$4:$Q$6,17,FALSE),"-")=0,"-",IF(MATCH($B$1,Inputs!$A$4:$A$6,0),VLOOKUP('Business Unit 1'!$B$1,Inputs!$A$4:$Q$6,17,FALSE),"-"))</f>
        <v>1000</v>
      </c>
      <c r="K40" s="113">
        <f>IF(IF(MATCH($B$1,Inputs!$A$4:$A$6,0),VLOOKUP('Business Unit 1'!$B$1,Inputs!$A$4:$Q$6,17,FALSE),"-")=0,"-",IF(MATCH($B$1,Inputs!$A$4:$A$6,0),VLOOKUP('Business Unit 1'!$B$1,Inputs!$A$4:$Q$6,17,FALSE),"-"))</f>
        <v>1000</v>
      </c>
      <c r="L40" s="113">
        <f>IF(IF(MATCH($B$1,Inputs!$A$4:$A$6,0),VLOOKUP('Business Unit 1'!$B$1,Inputs!$A$4:$Q$6,17,FALSE),"-")=0,"-",IF(MATCH($B$1,Inputs!$A$4:$A$6,0),VLOOKUP('Business Unit 1'!$B$1,Inputs!$A$4:$Q$6,17,FALSE),"-"))</f>
        <v>1000</v>
      </c>
      <c r="M40" s="113">
        <f>IF(IF(MATCH($B$1,Inputs!$A$4:$A$6,0),VLOOKUP('Business Unit 1'!$B$1,Inputs!$A$4:$Q$6,17,FALSE),"-")=0,"-",IF(MATCH($B$1,Inputs!$A$4:$A$6,0),VLOOKUP('Business Unit 1'!$B$1,Inputs!$A$4:$Q$6,17,FALSE),"-"))</f>
        <v>1000</v>
      </c>
      <c r="N40" s="113">
        <f>IF(IF(MATCH($B$1,Inputs!$A$4:$A$6,0),VLOOKUP('Business Unit 1'!$B$1,Inputs!$A$4:$Q$6,17,FALSE),"-")=0,"-",IF(MATCH($B$1,Inputs!$A$4:$A$6,0),VLOOKUP('Business Unit 1'!$B$1,Inputs!$A$4:$Q$6,17,FALSE),"-"))</f>
        <v>1000</v>
      </c>
      <c r="O40" s="148">
        <f t="shared" si="5"/>
        <v>12000</v>
      </c>
      <c r="P40" s="148">
        <f t="shared" si="5"/>
        <v>12000</v>
      </c>
      <c r="Q40" s="115" t="str">
        <f t="shared" si="6"/>
        <v>-</v>
      </c>
      <c r="R40" s="5">
        <f t="shared" si="7"/>
        <v>0</v>
      </c>
      <c r="S40" s="46">
        <v>0</v>
      </c>
      <c r="T40" s="31">
        <f t="shared" si="8"/>
        <v>12000</v>
      </c>
      <c r="U40" s="47">
        <f t="shared" si="9"/>
        <v>0</v>
      </c>
    </row>
    <row r="41" spans="1:27" s="3" customFormat="1">
      <c r="A41" s="48" t="s">
        <v>53</v>
      </c>
      <c r="B41" s="27" t="s">
        <v>54</v>
      </c>
      <c r="C41" s="113">
        <f>IF(IF(MATCH($B$1,Inputs!$A$4:$A$6,0),VLOOKUP('Business Unit 1'!$B$1,Inputs!$A$4:$Q$6,13,FALSE),"-")=0,"-",IF(MATCH($B$1,Inputs!$A$4:$A$6,0),VLOOKUP('Business Unit 1'!$B$1,Inputs!$A$4:$Q$6,13,FALSE),"-"))</f>
        <v>833.33333333333337</v>
      </c>
      <c r="D41" s="113">
        <f>IF(IF(MATCH($B$1,Inputs!$A$4:$A$6,0),VLOOKUP('Business Unit 1'!$B$1,Inputs!$A$4:$Q$6,13,FALSE),"-")=0,"-",IF(MATCH($B$1,Inputs!$A$4:$A$6,0),VLOOKUP('Business Unit 1'!$B$1,Inputs!$A$4:$Q$6,13,FALSE),"-"))</f>
        <v>833.33333333333337</v>
      </c>
      <c r="E41" s="113">
        <f>IF(IF(MATCH($B$1,Inputs!$A$4:$A$6,0),VLOOKUP('Business Unit 1'!$B$1,Inputs!$A$4:$Q$6,13,FALSE),"-")=0,"-",IF(MATCH($B$1,Inputs!$A$4:$A$6,0),VLOOKUP('Business Unit 1'!$B$1,Inputs!$A$4:$Q$6,13,FALSE),"-"))</f>
        <v>833.33333333333337</v>
      </c>
      <c r="F41" s="113">
        <f>IF(IF(MATCH($B$1,Inputs!$A$4:$A$6,0),VLOOKUP('Business Unit 1'!$B$1,Inputs!$A$4:$Q$6,13,FALSE),"-")=0,"-",IF(MATCH($B$1,Inputs!$A$4:$A$6,0),VLOOKUP('Business Unit 1'!$B$1,Inputs!$A$4:$Q$6,13,FALSE),"-"))</f>
        <v>833.33333333333337</v>
      </c>
      <c r="G41" s="113">
        <f>IF(IF(MATCH($B$1,Inputs!$A$4:$A$6,0),VLOOKUP('Business Unit 1'!$B$1,Inputs!$A$4:$Q$6,13,FALSE),"-")=0,"-",IF(MATCH($B$1,Inputs!$A$4:$A$6,0),VLOOKUP('Business Unit 1'!$B$1,Inputs!$A$4:$Q$6,13,FALSE),"-"))</f>
        <v>833.33333333333337</v>
      </c>
      <c r="H41" s="113">
        <f>IF(IF(MATCH($B$1,Inputs!$A$4:$A$6,0),VLOOKUP('Business Unit 1'!$B$1,Inputs!$A$4:$Q$6,13,FALSE),"-")=0,"-",IF(MATCH($B$1,Inputs!$A$4:$A$6,0),VLOOKUP('Business Unit 1'!$B$1,Inputs!$A$4:$Q$6,13,FALSE),"-"))</f>
        <v>833.33333333333337</v>
      </c>
      <c r="I41" s="113">
        <f>IF(IF(MATCH($B$1,Inputs!$A$4:$A$6,0),VLOOKUP('Business Unit 1'!$B$1,Inputs!$A$4:$Q$6,13,FALSE),"-")=0,"-",IF(MATCH($B$1,Inputs!$A$4:$A$6,0),VLOOKUP('Business Unit 1'!$B$1,Inputs!$A$4:$Q$6,13,FALSE),"-"))</f>
        <v>833.33333333333337</v>
      </c>
      <c r="J41" s="113">
        <f>IF(IF(MATCH($B$1,Inputs!$A$4:$A$6,0),VLOOKUP('Business Unit 1'!$B$1,Inputs!$A$4:$Q$6,13,FALSE),"-")=0,"-",IF(MATCH($B$1,Inputs!$A$4:$A$6,0),VLOOKUP('Business Unit 1'!$B$1,Inputs!$A$4:$Q$6,13,FALSE),"-"))</f>
        <v>833.33333333333337</v>
      </c>
      <c r="K41" s="113">
        <f>IF(IF(MATCH($B$1,Inputs!$A$4:$A$6,0),VLOOKUP('Business Unit 1'!$B$1,Inputs!$A$4:$Q$6,13,FALSE),"-")=0,"-",IF(MATCH($B$1,Inputs!$A$4:$A$6,0),VLOOKUP('Business Unit 1'!$B$1,Inputs!$A$4:$Q$6,13,FALSE),"-"))</f>
        <v>833.33333333333337</v>
      </c>
      <c r="L41" s="113">
        <f>IF(IF(MATCH($B$1,Inputs!$A$4:$A$6,0),VLOOKUP('Business Unit 1'!$B$1,Inputs!$A$4:$Q$6,13,FALSE),"-")=0,"-",IF(MATCH($B$1,Inputs!$A$4:$A$6,0),VLOOKUP('Business Unit 1'!$B$1,Inputs!$A$4:$Q$6,13,FALSE),"-"))</f>
        <v>833.33333333333337</v>
      </c>
      <c r="M41" s="113">
        <f>IF(IF(MATCH($B$1,Inputs!$A$4:$A$6,0),VLOOKUP('Business Unit 1'!$B$1,Inputs!$A$4:$Q$6,13,FALSE),"-")=0,"-",IF(MATCH($B$1,Inputs!$A$4:$A$6,0),VLOOKUP('Business Unit 1'!$B$1,Inputs!$A$4:$Q$6,13,FALSE),"-"))</f>
        <v>833.33333333333337</v>
      </c>
      <c r="N41" s="113">
        <f>IF(IF(MATCH($B$1,Inputs!$A$4:$A$6,0),VLOOKUP('Business Unit 1'!$B$1,Inputs!$A$4:$Q$6,13,FALSE),"-")=0,"-",IF(MATCH($B$1,Inputs!$A$4:$A$6,0),VLOOKUP('Business Unit 1'!$B$1,Inputs!$A$4:$Q$6,13,FALSE),"-"))</f>
        <v>833.33333333333337</v>
      </c>
      <c r="O41" s="148">
        <f t="shared" si="5"/>
        <v>10000</v>
      </c>
      <c r="P41" s="148">
        <f t="shared" si="5"/>
        <v>10000</v>
      </c>
      <c r="Q41" s="115" t="str">
        <f>IFERROR(IF(+O41-P41=0,"-",+O41-P41),"-")</f>
        <v>-</v>
      </c>
      <c r="R41" s="5">
        <f t="shared" si="7"/>
        <v>0</v>
      </c>
      <c r="S41" s="46">
        <v>29256</v>
      </c>
      <c r="T41" s="31">
        <f t="shared" si="8"/>
        <v>-19256</v>
      </c>
      <c r="U41" s="47">
        <f t="shared" si="9"/>
        <v>-0.6581897730380093</v>
      </c>
      <c r="V41" s="3" t="s">
        <v>0</v>
      </c>
      <c r="W41" s="3" t="s">
        <v>0</v>
      </c>
    </row>
    <row r="42" spans="1:27" s="3" customFormat="1">
      <c r="A42" s="48" t="s">
        <v>55</v>
      </c>
      <c r="B42" s="27" t="s">
        <v>56</v>
      </c>
      <c r="C42" s="114" t="str">
        <f>IFERROR(HLOOKUP($B42,Inputs!$S$3:$BF$5,MATCH('Business Unit 1'!$B$1,Inputs!$A$3:$A$6,0),FALSE),"-")</f>
        <v>-</v>
      </c>
      <c r="D42" s="114" t="str">
        <f>IFERROR(HLOOKUP($B42,Inputs!$S$3:$BF$5,MATCH('Business Unit 1'!$B$1,Inputs!$A$3:$A$6,0),FALSE),"-")</f>
        <v>-</v>
      </c>
      <c r="E42" s="114" t="str">
        <f>IFERROR(HLOOKUP($B42,Inputs!$S$3:$BF$5,MATCH('Business Unit 1'!$B$1,Inputs!$A$3:$A$6,0),FALSE),"-")</f>
        <v>-</v>
      </c>
      <c r="F42" s="114" t="str">
        <f>IFERROR(HLOOKUP($B42,Inputs!$S$3:$BF$5,MATCH('Business Unit 1'!$B$1,Inputs!$A$3:$A$6,0),FALSE),"-")</f>
        <v>-</v>
      </c>
      <c r="G42" s="114" t="str">
        <f>IFERROR(HLOOKUP($B42,Inputs!$S$3:$BF$5,MATCH('Business Unit 1'!$B$1,Inputs!$A$3:$A$6,0),FALSE),"-")</f>
        <v>-</v>
      </c>
      <c r="H42" s="114" t="str">
        <f>IFERROR(HLOOKUP($B42,Inputs!$S$3:$BF$5,MATCH('Business Unit 1'!$B$1,Inputs!$A$3:$A$6,0),FALSE),"-")</f>
        <v>-</v>
      </c>
      <c r="I42" s="114" t="str">
        <f>IFERROR(HLOOKUP($B42,Inputs!$S$3:$BF$5,MATCH('Business Unit 1'!$B$1,Inputs!$A$3:$A$6,0),FALSE),"-")</f>
        <v>-</v>
      </c>
      <c r="J42" s="114" t="str">
        <f>IFERROR(HLOOKUP($B42,Inputs!$S$3:$BF$5,MATCH('Business Unit 1'!$B$1,Inputs!$A$3:$A$6,0),FALSE),"-")</f>
        <v>-</v>
      </c>
      <c r="K42" s="114" t="str">
        <f>IFERROR(HLOOKUP($B42,Inputs!$S$3:$BF$5,MATCH('Business Unit 1'!$B$1,Inputs!$A$3:$A$6,0),FALSE),"-")</f>
        <v>-</v>
      </c>
      <c r="L42" s="114" t="str">
        <f>IFERROR(HLOOKUP($B42,Inputs!$S$3:$BF$5,MATCH('Business Unit 1'!$B$1,Inputs!$A$3:$A$6,0),FALSE),"-")</f>
        <v>-</v>
      </c>
      <c r="M42" s="114" t="str">
        <f>IFERROR(HLOOKUP($B42,Inputs!$S$3:$BF$5,MATCH('Business Unit 1'!$B$1,Inputs!$A$3:$A$6,0),FALSE),"-")</f>
        <v>-</v>
      </c>
      <c r="N42" s="114" t="str">
        <f>IFERROR(HLOOKUP($B42,Inputs!$S$3:$BF$5,MATCH('Business Unit 1'!$B$1,Inputs!$A$3:$A$6,0),FALSE),"-")</f>
        <v>-</v>
      </c>
      <c r="O42" s="148" t="str">
        <f t="shared" si="5"/>
        <v>-</v>
      </c>
      <c r="P42" s="148" t="str">
        <f t="shared" si="5"/>
        <v>-</v>
      </c>
      <c r="Q42" s="115" t="str">
        <f t="shared" si="6"/>
        <v>-</v>
      </c>
      <c r="R42" s="5">
        <f t="shared" si="7"/>
        <v>0</v>
      </c>
      <c r="S42" s="46">
        <v>1985</v>
      </c>
      <c r="T42" s="31" t="str">
        <f t="shared" si="8"/>
        <v>-</v>
      </c>
      <c r="U42" s="47">
        <f t="shared" si="9"/>
        <v>0</v>
      </c>
    </row>
    <row r="43" spans="1:27" s="3" customFormat="1">
      <c r="A43" s="48" t="s">
        <v>57</v>
      </c>
      <c r="B43" s="27" t="s">
        <v>58</v>
      </c>
      <c r="C43" s="114" t="str">
        <f>IFERROR(HLOOKUP($B43,Inputs!$S$3:$BF$5,MATCH('Business Unit 1'!$B$1,Inputs!$A$3:$A$6,0),FALSE),"-")</f>
        <v>-</v>
      </c>
      <c r="D43" s="114" t="str">
        <f>IFERROR(HLOOKUP($B43,Inputs!$S$3:$BF$5,MATCH('Business Unit 1'!$B$1,Inputs!$A$3:$A$6,0),FALSE),"-")</f>
        <v>-</v>
      </c>
      <c r="E43" s="114" t="str">
        <f>IFERROR(HLOOKUP($B43,Inputs!$S$3:$BF$5,MATCH('Business Unit 1'!$B$1,Inputs!$A$3:$A$6,0),FALSE),"-")</f>
        <v>-</v>
      </c>
      <c r="F43" s="114" t="str">
        <f>IFERROR(HLOOKUP($B43,Inputs!$S$3:$BF$5,MATCH('Business Unit 1'!$B$1,Inputs!$A$3:$A$6,0),FALSE),"-")</f>
        <v>-</v>
      </c>
      <c r="G43" s="114" t="str">
        <f>IFERROR(HLOOKUP($B43,Inputs!$S$3:$BF$5,MATCH('Business Unit 1'!$B$1,Inputs!$A$3:$A$6,0),FALSE),"-")</f>
        <v>-</v>
      </c>
      <c r="H43" s="114" t="str">
        <f>IFERROR(HLOOKUP($B43,Inputs!$S$3:$BF$5,MATCH('Business Unit 1'!$B$1,Inputs!$A$3:$A$6,0),FALSE),"-")</f>
        <v>-</v>
      </c>
      <c r="I43" s="114" t="str">
        <f>IFERROR(HLOOKUP($B43,Inputs!$S$3:$BF$5,MATCH('Business Unit 1'!$B$1,Inputs!$A$3:$A$6,0),FALSE),"-")</f>
        <v>-</v>
      </c>
      <c r="J43" s="114" t="str">
        <f>IFERROR(HLOOKUP($B43,Inputs!$S$3:$BF$5,MATCH('Business Unit 1'!$B$1,Inputs!$A$3:$A$6,0),FALSE),"-")</f>
        <v>-</v>
      </c>
      <c r="K43" s="114" t="str">
        <f>IFERROR(HLOOKUP($B43,Inputs!$S$3:$BF$5,MATCH('Business Unit 1'!$B$1,Inputs!$A$3:$A$6,0),FALSE),"-")</f>
        <v>-</v>
      </c>
      <c r="L43" s="114" t="str">
        <f>IFERROR(HLOOKUP($B43,Inputs!$S$3:$BF$5,MATCH('Business Unit 1'!$B$1,Inputs!$A$3:$A$6,0),FALSE),"-")</f>
        <v>-</v>
      </c>
      <c r="M43" s="114" t="str">
        <f>IFERROR(HLOOKUP($B43,Inputs!$S$3:$BF$5,MATCH('Business Unit 1'!$B$1,Inputs!$A$3:$A$6,0),FALSE),"-")</f>
        <v>-</v>
      </c>
      <c r="N43" s="114" t="str">
        <f>IFERROR(HLOOKUP($B43,Inputs!$S$3:$BF$5,MATCH('Business Unit 1'!$B$1,Inputs!$A$3:$A$6,0),FALSE),"-")</f>
        <v>-</v>
      </c>
      <c r="O43" s="148" t="str">
        <f t="shared" si="5"/>
        <v>-</v>
      </c>
      <c r="P43" s="148" t="str">
        <f t="shared" si="5"/>
        <v>-</v>
      </c>
      <c r="Q43" s="115" t="str">
        <f t="shared" si="6"/>
        <v>-</v>
      </c>
      <c r="R43" s="5">
        <f t="shared" si="7"/>
        <v>0</v>
      </c>
      <c r="S43" s="46">
        <v>17498</v>
      </c>
      <c r="T43" s="31" t="str">
        <f t="shared" si="8"/>
        <v>-</v>
      </c>
      <c r="U43" s="47">
        <f t="shared" si="9"/>
        <v>0</v>
      </c>
      <c r="V43" s="3" t="s">
        <v>0</v>
      </c>
      <c r="W43" s="3" t="s">
        <v>0</v>
      </c>
      <c r="AA43" s="3" t="s">
        <v>0</v>
      </c>
    </row>
    <row r="44" spans="1:27" s="3" customFormat="1">
      <c r="A44" s="48" t="s">
        <v>59</v>
      </c>
      <c r="B44" s="27" t="s">
        <v>60</v>
      </c>
      <c r="C44" s="114" t="str">
        <f>IFERROR(HLOOKUP($B44,Inputs!$S$3:$BF$5,MATCH('Business Unit 1'!$B$1,Inputs!$A$3:$A$6,0),FALSE),"-")</f>
        <v>-</v>
      </c>
      <c r="D44" s="114" t="str">
        <f>IFERROR(HLOOKUP($B44,Inputs!$S$3:$BF$5,MATCH('Business Unit 1'!$B$1,Inputs!$A$3:$A$6,0),FALSE),"-")</f>
        <v>-</v>
      </c>
      <c r="E44" s="114" t="str">
        <f>IFERROR(HLOOKUP($B44,Inputs!$S$3:$BF$5,MATCH('Business Unit 1'!$B$1,Inputs!$A$3:$A$6,0),FALSE),"-")</f>
        <v>-</v>
      </c>
      <c r="F44" s="114" t="str">
        <f>IFERROR(HLOOKUP($B44,Inputs!$S$3:$BF$5,MATCH('Business Unit 1'!$B$1,Inputs!$A$3:$A$6,0),FALSE),"-")</f>
        <v>-</v>
      </c>
      <c r="G44" s="114" t="str">
        <f>IFERROR(HLOOKUP($B44,Inputs!$S$3:$BF$5,MATCH('Business Unit 1'!$B$1,Inputs!$A$3:$A$6,0),FALSE),"-")</f>
        <v>-</v>
      </c>
      <c r="H44" s="114" t="str">
        <f>IFERROR(HLOOKUP($B44,Inputs!$S$3:$BF$5,MATCH('Business Unit 1'!$B$1,Inputs!$A$3:$A$6,0),FALSE),"-")</f>
        <v>-</v>
      </c>
      <c r="I44" s="114" t="str">
        <f>IFERROR(HLOOKUP($B44,Inputs!$S$3:$BF$5,MATCH('Business Unit 1'!$B$1,Inputs!$A$3:$A$6,0),FALSE),"-")</f>
        <v>-</v>
      </c>
      <c r="J44" s="114" t="str">
        <f>IFERROR(HLOOKUP($B44,Inputs!$S$3:$BF$5,MATCH('Business Unit 1'!$B$1,Inputs!$A$3:$A$6,0),FALSE),"-")</f>
        <v>-</v>
      </c>
      <c r="K44" s="114" t="str">
        <f>IFERROR(HLOOKUP($B44,Inputs!$S$3:$BF$5,MATCH('Business Unit 1'!$B$1,Inputs!$A$3:$A$6,0),FALSE),"-")</f>
        <v>-</v>
      </c>
      <c r="L44" s="114" t="str">
        <f>IFERROR(HLOOKUP($B44,Inputs!$S$3:$BF$5,MATCH('Business Unit 1'!$B$1,Inputs!$A$3:$A$6,0),FALSE),"-")</f>
        <v>-</v>
      </c>
      <c r="M44" s="114" t="str">
        <f>IFERROR(HLOOKUP($B44,Inputs!$S$3:$BF$5,MATCH('Business Unit 1'!$B$1,Inputs!$A$3:$A$6,0),FALSE),"-")</f>
        <v>-</v>
      </c>
      <c r="N44" s="114" t="str">
        <f>IFERROR(HLOOKUP($B44,Inputs!$S$3:$BF$5,MATCH('Business Unit 1'!$B$1,Inputs!$A$3:$A$6,0),FALSE),"-")</f>
        <v>-</v>
      </c>
      <c r="O44" s="148" t="str">
        <f t="shared" si="5"/>
        <v>-</v>
      </c>
      <c r="P44" s="148" t="str">
        <f t="shared" si="5"/>
        <v>-</v>
      </c>
      <c r="Q44" s="115" t="str">
        <f t="shared" si="6"/>
        <v>-</v>
      </c>
      <c r="R44" s="5">
        <f t="shared" si="7"/>
        <v>0</v>
      </c>
      <c r="S44" s="46">
        <v>0</v>
      </c>
      <c r="T44" s="31" t="str">
        <f t="shared" si="8"/>
        <v>-</v>
      </c>
      <c r="U44" s="47">
        <f t="shared" si="9"/>
        <v>0</v>
      </c>
    </row>
    <row r="45" spans="1:27" s="3" customFormat="1">
      <c r="A45" s="48" t="s">
        <v>61</v>
      </c>
      <c r="B45" s="27" t="s">
        <v>62</v>
      </c>
      <c r="C45" s="114" t="str">
        <f>IFERROR(HLOOKUP($B45,Inputs!$S$3:$BF$5,MATCH('Business Unit 1'!$B$1,Inputs!$A$3:$A$6,0),FALSE),"-")</f>
        <v>-</v>
      </c>
      <c r="D45" s="114" t="str">
        <f>IFERROR(HLOOKUP($B45,Inputs!$S$3:$BF$5,MATCH('Business Unit 1'!$B$1,Inputs!$A$3:$A$6,0),FALSE),"-")</f>
        <v>-</v>
      </c>
      <c r="E45" s="114" t="str">
        <f>IFERROR(HLOOKUP($B45,Inputs!$S$3:$BF$5,MATCH('Business Unit 1'!$B$1,Inputs!$A$3:$A$6,0),FALSE),"-")</f>
        <v>-</v>
      </c>
      <c r="F45" s="114" t="str">
        <f>IFERROR(HLOOKUP($B45,Inputs!$S$3:$BF$5,MATCH('Business Unit 1'!$B$1,Inputs!$A$3:$A$6,0),FALSE),"-")</f>
        <v>-</v>
      </c>
      <c r="G45" s="114" t="str">
        <f>IFERROR(HLOOKUP($B45,Inputs!$S$3:$BF$5,MATCH('Business Unit 1'!$B$1,Inputs!$A$3:$A$6,0),FALSE),"-")</f>
        <v>-</v>
      </c>
      <c r="H45" s="114" t="str">
        <f>IFERROR(HLOOKUP($B45,Inputs!$S$3:$BF$5,MATCH('Business Unit 1'!$B$1,Inputs!$A$3:$A$6,0),FALSE),"-")</f>
        <v>-</v>
      </c>
      <c r="I45" s="114" t="str">
        <f>IFERROR(HLOOKUP($B45,Inputs!$S$3:$BF$5,MATCH('Business Unit 1'!$B$1,Inputs!$A$3:$A$6,0),FALSE),"-")</f>
        <v>-</v>
      </c>
      <c r="J45" s="114" t="str">
        <f>IFERROR(HLOOKUP($B45,Inputs!$S$3:$BF$5,MATCH('Business Unit 1'!$B$1,Inputs!$A$3:$A$6,0),FALSE),"-")</f>
        <v>-</v>
      </c>
      <c r="K45" s="114" t="str">
        <f>IFERROR(HLOOKUP($B45,Inputs!$S$3:$BF$5,MATCH('Business Unit 1'!$B$1,Inputs!$A$3:$A$6,0),FALSE),"-")</f>
        <v>-</v>
      </c>
      <c r="L45" s="114" t="str">
        <f>IFERROR(HLOOKUP($B45,Inputs!$S$3:$BF$5,MATCH('Business Unit 1'!$B$1,Inputs!$A$3:$A$6,0),FALSE),"-")</f>
        <v>-</v>
      </c>
      <c r="M45" s="114" t="str">
        <f>IFERROR(HLOOKUP($B45,Inputs!$S$3:$BF$5,MATCH('Business Unit 1'!$B$1,Inputs!$A$3:$A$6,0),FALSE),"-")</f>
        <v>-</v>
      </c>
      <c r="N45" s="114" t="str">
        <f>IFERROR(HLOOKUP($B45,Inputs!$S$3:$BF$5,MATCH('Business Unit 1'!$B$1,Inputs!$A$3:$A$6,0),FALSE),"-")</f>
        <v>-</v>
      </c>
      <c r="O45" s="148" t="str">
        <f t="shared" si="5"/>
        <v>-</v>
      </c>
      <c r="P45" s="148" t="str">
        <f t="shared" si="5"/>
        <v>-</v>
      </c>
      <c r="Q45" s="115" t="str">
        <f t="shared" si="6"/>
        <v>-</v>
      </c>
      <c r="R45" s="5">
        <f t="shared" si="7"/>
        <v>0</v>
      </c>
      <c r="S45" s="46">
        <v>0</v>
      </c>
      <c r="T45" s="31" t="str">
        <f t="shared" si="8"/>
        <v>-</v>
      </c>
      <c r="U45" s="47">
        <f t="shared" si="9"/>
        <v>0</v>
      </c>
    </row>
    <row r="46" spans="1:27" s="3" customFormat="1">
      <c r="A46" s="48" t="s">
        <v>63</v>
      </c>
      <c r="B46" s="27" t="s">
        <v>64</v>
      </c>
      <c r="C46" s="114" t="str">
        <f>IFERROR(HLOOKUP($B46,Inputs!$S$3:$BF$5,MATCH('Business Unit 1'!$B$1,Inputs!$A$3:$A$6,0),FALSE),"-")</f>
        <v>-</v>
      </c>
      <c r="D46" s="114" t="str">
        <f>IFERROR(HLOOKUP($B46,Inputs!$S$3:$BF$5,MATCH('Business Unit 1'!$B$1,Inputs!$A$3:$A$6,0),FALSE),"-")</f>
        <v>-</v>
      </c>
      <c r="E46" s="114" t="str">
        <f>IFERROR(HLOOKUP($B46,Inputs!$S$3:$BF$5,MATCH('Business Unit 1'!$B$1,Inputs!$A$3:$A$6,0),FALSE),"-")</f>
        <v>-</v>
      </c>
      <c r="F46" s="114" t="str">
        <f>IFERROR(HLOOKUP($B46,Inputs!$S$3:$BF$5,MATCH('Business Unit 1'!$B$1,Inputs!$A$3:$A$6,0),FALSE),"-")</f>
        <v>-</v>
      </c>
      <c r="G46" s="114" t="str">
        <f>IFERROR(HLOOKUP($B46,Inputs!$S$3:$BF$5,MATCH('Business Unit 1'!$B$1,Inputs!$A$3:$A$6,0),FALSE),"-")</f>
        <v>-</v>
      </c>
      <c r="H46" s="114" t="str">
        <f>IFERROR(HLOOKUP($B46,Inputs!$S$3:$BF$5,MATCH('Business Unit 1'!$B$1,Inputs!$A$3:$A$6,0),FALSE),"-")</f>
        <v>-</v>
      </c>
      <c r="I46" s="114" t="str">
        <f>IFERROR(HLOOKUP($B46,Inputs!$S$3:$BF$5,MATCH('Business Unit 1'!$B$1,Inputs!$A$3:$A$6,0),FALSE),"-")</f>
        <v>-</v>
      </c>
      <c r="J46" s="114" t="str">
        <f>IFERROR(HLOOKUP($B46,Inputs!$S$3:$BF$5,MATCH('Business Unit 1'!$B$1,Inputs!$A$3:$A$6,0),FALSE),"-")</f>
        <v>-</v>
      </c>
      <c r="K46" s="114" t="str">
        <f>IFERROR(HLOOKUP($B46,Inputs!$S$3:$BF$5,MATCH('Business Unit 1'!$B$1,Inputs!$A$3:$A$6,0),FALSE),"-")</f>
        <v>-</v>
      </c>
      <c r="L46" s="114" t="str">
        <f>IFERROR(HLOOKUP($B46,Inputs!$S$3:$BF$5,MATCH('Business Unit 1'!$B$1,Inputs!$A$3:$A$6,0),FALSE),"-")</f>
        <v>-</v>
      </c>
      <c r="M46" s="114" t="str">
        <f>IFERROR(HLOOKUP($B46,Inputs!$S$3:$BF$5,MATCH('Business Unit 1'!$B$1,Inputs!$A$3:$A$6,0),FALSE),"-")</f>
        <v>-</v>
      </c>
      <c r="N46" s="114" t="str">
        <f>IFERROR(HLOOKUP($B46,Inputs!$S$3:$BF$5,MATCH('Business Unit 1'!$B$1,Inputs!$A$3:$A$6,0),FALSE),"-")</f>
        <v>-</v>
      </c>
      <c r="O46" s="148" t="str">
        <f t="shared" si="5"/>
        <v>-</v>
      </c>
      <c r="P46" s="148" t="str">
        <f t="shared" si="5"/>
        <v>-</v>
      </c>
      <c r="Q46" s="115" t="str">
        <f t="shared" si="6"/>
        <v>-</v>
      </c>
      <c r="R46" s="5">
        <f t="shared" si="7"/>
        <v>0</v>
      </c>
      <c r="S46" s="46">
        <v>90981</v>
      </c>
      <c r="T46" s="31" t="str">
        <f t="shared" si="8"/>
        <v>-</v>
      </c>
      <c r="U46" s="47">
        <f t="shared" si="9"/>
        <v>0</v>
      </c>
      <c r="AA46" s="3" t="s">
        <v>0</v>
      </c>
    </row>
    <row r="47" spans="1:27" s="3" customFormat="1">
      <c r="A47" s="48" t="s">
        <v>65</v>
      </c>
      <c r="B47" s="27" t="s">
        <v>66</v>
      </c>
      <c r="C47" s="114" t="str">
        <f>IFERROR(HLOOKUP($B47,Inputs!$S$3:$BF$5,MATCH('Business Unit 1'!$B$1,Inputs!$A$3:$A$6,0),FALSE),"-")</f>
        <v>-</v>
      </c>
      <c r="D47" s="114" t="str">
        <f>IFERROR(HLOOKUP($B47,Inputs!$S$3:$BF$5,MATCH('Business Unit 1'!$B$1,Inputs!$A$3:$A$6,0),FALSE),"-")</f>
        <v>-</v>
      </c>
      <c r="E47" s="114" t="str">
        <f>IFERROR(HLOOKUP($B47,Inputs!$S$3:$BF$5,MATCH('Business Unit 1'!$B$1,Inputs!$A$3:$A$6,0),FALSE),"-")</f>
        <v>-</v>
      </c>
      <c r="F47" s="114" t="str">
        <f>IFERROR(HLOOKUP($B47,Inputs!$S$3:$BF$5,MATCH('Business Unit 1'!$B$1,Inputs!$A$3:$A$6,0),FALSE),"-")</f>
        <v>-</v>
      </c>
      <c r="G47" s="114" t="str">
        <f>IFERROR(HLOOKUP($B47,Inputs!$S$3:$BF$5,MATCH('Business Unit 1'!$B$1,Inputs!$A$3:$A$6,0),FALSE),"-")</f>
        <v>-</v>
      </c>
      <c r="H47" s="114" t="str">
        <f>IFERROR(HLOOKUP($B47,Inputs!$S$3:$BF$5,MATCH('Business Unit 1'!$B$1,Inputs!$A$3:$A$6,0),FALSE),"-")</f>
        <v>-</v>
      </c>
      <c r="I47" s="114" t="str">
        <f>IFERROR(HLOOKUP($B47,Inputs!$S$3:$BF$5,MATCH('Business Unit 1'!$B$1,Inputs!$A$3:$A$6,0),FALSE),"-")</f>
        <v>-</v>
      </c>
      <c r="J47" s="114" t="str">
        <f>IFERROR(HLOOKUP($B47,Inputs!$S$3:$BF$5,MATCH('Business Unit 1'!$B$1,Inputs!$A$3:$A$6,0),FALSE),"-")</f>
        <v>-</v>
      </c>
      <c r="K47" s="114" t="str">
        <f>IFERROR(HLOOKUP($B47,Inputs!$S$3:$BF$5,MATCH('Business Unit 1'!$B$1,Inputs!$A$3:$A$6,0),FALSE),"-")</f>
        <v>-</v>
      </c>
      <c r="L47" s="114" t="str">
        <f>IFERROR(HLOOKUP($B47,Inputs!$S$3:$BF$5,MATCH('Business Unit 1'!$B$1,Inputs!$A$3:$A$6,0),FALSE),"-")</f>
        <v>-</v>
      </c>
      <c r="M47" s="114" t="str">
        <f>IFERROR(HLOOKUP($B47,Inputs!$S$3:$BF$5,MATCH('Business Unit 1'!$B$1,Inputs!$A$3:$A$6,0),FALSE),"-")</f>
        <v>-</v>
      </c>
      <c r="N47" s="114" t="str">
        <f>IFERROR(HLOOKUP($B47,Inputs!$S$3:$BF$5,MATCH('Business Unit 1'!$B$1,Inputs!$A$3:$A$6,0),FALSE),"-")</f>
        <v>-</v>
      </c>
      <c r="O47" s="148" t="str">
        <f t="shared" si="5"/>
        <v>-</v>
      </c>
      <c r="P47" s="148" t="str">
        <f t="shared" si="5"/>
        <v>-</v>
      </c>
      <c r="Q47" s="115" t="str">
        <f t="shared" si="6"/>
        <v>-</v>
      </c>
      <c r="R47" s="5">
        <f t="shared" si="7"/>
        <v>0</v>
      </c>
      <c r="S47" s="46">
        <v>0</v>
      </c>
      <c r="T47" s="31" t="str">
        <f t="shared" si="8"/>
        <v>-</v>
      </c>
      <c r="U47" s="47">
        <f t="shared" si="9"/>
        <v>0</v>
      </c>
    </row>
    <row r="48" spans="1:27" s="3" customFormat="1">
      <c r="A48" s="48" t="s">
        <v>67</v>
      </c>
      <c r="B48" s="27" t="s">
        <v>68</v>
      </c>
      <c r="C48" s="114" t="str">
        <f>IFERROR(HLOOKUP($B48,Inputs!$S$3:$BF$5,MATCH('Business Unit 1'!$B$1,Inputs!$A$3:$A$6,0),FALSE),"-")</f>
        <v>-</v>
      </c>
      <c r="D48" s="114" t="str">
        <f>IFERROR(HLOOKUP($B48,Inputs!$S$3:$BF$5,MATCH('Business Unit 1'!$B$1,Inputs!$A$3:$A$6,0),FALSE),"-")</f>
        <v>-</v>
      </c>
      <c r="E48" s="114" t="str">
        <f>IFERROR(HLOOKUP($B48,Inputs!$S$3:$BF$5,MATCH('Business Unit 1'!$B$1,Inputs!$A$3:$A$6,0),FALSE),"-")</f>
        <v>-</v>
      </c>
      <c r="F48" s="114" t="str">
        <f>IFERROR(HLOOKUP($B48,Inputs!$S$3:$BF$5,MATCH('Business Unit 1'!$B$1,Inputs!$A$3:$A$6,0),FALSE),"-")</f>
        <v>-</v>
      </c>
      <c r="G48" s="114" t="str">
        <f>IFERROR(HLOOKUP($B48,Inputs!$S$3:$BF$5,MATCH('Business Unit 1'!$B$1,Inputs!$A$3:$A$6,0),FALSE),"-")</f>
        <v>-</v>
      </c>
      <c r="H48" s="114" t="str">
        <f>IFERROR(HLOOKUP($B48,Inputs!$S$3:$BF$5,MATCH('Business Unit 1'!$B$1,Inputs!$A$3:$A$6,0),FALSE),"-")</f>
        <v>-</v>
      </c>
      <c r="I48" s="114" t="str">
        <f>IFERROR(HLOOKUP($B48,Inputs!$S$3:$BF$5,MATCH('Business Unit 1'!$B$1,Inputs!$A$3:$A$6,0),FALSE),"-")</f>
        <v>-</v>
      </c>
      <c r="J48" s="114" t="str">
        <f>IFERROR(HLOOKUP($B48,Inputs!$S$3:$BF$5,MATCH('Business Unit 1'!$B$1,Inputs!$A$3:$A$6,0),FALSE),"-")</f>
        <v>-</v>
      </c>
      <c r="K48" s="114" t="str">
        <f>IFERROR(HLOOKUP($B48,Inputs!$S$3:$BF$5,MATCH('Business Unit 1'!$B$1,Inputs!$A$3:$A$6,0),FALSE),"-")</f>
        <v>-</v>
      </c>
      <c r="L48" s="114" t="str">
        <f>IFERROR(HLOOKUP($B48,Inputs!$S$3:$BF$5,MATCH('Business Unit 1'!$B$1,Inputs!$A$3:$A$6,0),FALSE),"-")</f>
        <v>-</v>
      </c>
      <c r="M48" s="114" t="str">
        <f>IFERROR(HLOOKUP($B48,Inputs!$S$3:$BF$5,MATCH('Business Unit 1'!$B$1,Inputs!$A$3:$A$6,0),FALSE),"-")</f>
        <v>-</v>
      </c>
      <c r="N48" s="114" t="str">
        <f>IFERROR(HLOOKUP($B48,Inputs!$S$3:$BF$5,MATCH('Business Unit 1'!$B$1,Inputs!$A$3:$A$6,0),FALSE),"-")</f>
        <v>-</v>
      </c>
      <c r="O48" s="148" t="str">
        <f t="shared" si="5"/>
        <v>-</v>
      </c>
      <c r="P48" s="148" t="str">
        <f t="shared" si="5"/>
        <v>-</v>
      </c>
      <c r="Q48" s="115" t="str">
        <f t="shared" si="6"/>
        <v>-</v>
      </c>
      <c r="R48" s="5">
        <f t="shared" si="7"/>
        <v>0</v>
      </c>
      <c r="S48" s="46">
        <v>0</v>
      </c>
      <c r="T48" s="31" t="str">
        <f t="shared" si="8"/>
        <v>-</v>
      </c>
      <c r="U48" s="47">
        <f t="shared" si="9"/>
        <v>0</v>
      </c>
    </row>
    <row r="49" spans="1:27" s="3" customFormat="1">
      <c r="A49" s="48" t="s">
        <v>69</v>
      </c>
      <c r="B49" s="27" t="s">
        <v>70</v>
      </c>
      <c r="C49" s="114" t="str">
        <f>IFERROR(HLOOKUP($B49,Inputs!$S$3:$BF$5,MATCH('Business Unit 1'!$B$1,Inputs!$A$3:$A$6,0),FALSE),"-")</f>
        <v>-</v>
      </c>
      <c r="D49" s="114" t="str">
        <f>IFERROR(HLOOKUP($B49,Inputs!$S$3:$BF$5,MATCH('Business Unit 1'!$B$1,Inputs!$A$3:$A$6,0),FALSE),"-")</f>
        <v>-</v>
      </c>
      <c r="E49" s="114" t="str">
        <f>IFERROR(HLOOKUP($B49,Inputs!$S$3:$BF$5,MATCH('Business Unit 1'!$B$1,Inputs!$A$3:$A$6,0),FALSE),"-")</f>
        <v>-</v>
      </c>
      <c r="F49" s="114" t="str">
        <f>IFERROR(HLOOKUP($B49,Inputs!$S$3:$BF$5,MATCH('Business Unit 1'!$B$1,Inputs!$A$3:$A$6,0),FALSE),"-")</f>
        <v>-</v>
      </c>
      <c r="G49" s="114" t="str">
        <f>IFERROR(HLOOKUP($B49,Inputs!$S$3:$BF$5,MATCH('Business Unit 1'!$B$1,Inputs!$A$3:$A$6,0),FALSE),"-")</f>
        <v>-</v>
      </c>
      <c r="H49" s="114" t="str">
        <f>IFERROR(HLOOKUP($B49,Inputs!$S$3:$BF$5,MATCH('Business Unit 1'!$B$1,Inputs!$A$3:$A$6,0),FALSE),"-")</f>
        <v>-</v>
      </c>
      <c r="I49" s="114" t="str">
        <f>IFERROR(HLOOKUP($B49,Inputs!$S$3:$BF$5,MATCH('Business Unit 1'!$B$1,Inputs!$A$3:$A$6,0),FALSE),"-")</f>
        <v>-</v>
      </c>
      <c r="J49" s="114" t="str">
        <f>IFERROR(HLOOKUP($B49,Inputs!$S$3:$BF$5,MATCH('Business Unit 1'!$B$1,Inputs!$A$3:$A$6,0),FALSE),"-")</f>
        <v>-</v>
      </c>
      <c r="K49" s="114" t="str">
        <f>IFERROR(HLOOKUP($B49,Inputs!$S$3:$BF$5,MATCH('Business Unit 1'!$B$1,Inputs!$A$3:$A$6,0),FALSE),"-")</f>
        <v>-</v>
      </c>
      <c r="L49" s="114" t="str">
        <f>IFERROR(HLOOKUP($B49,Inputs!$S$3:$BF$5,MATCH('Business Unit 1'!$B$1,Inputs!$A$3:$A$6,0),FALSE),"-")</f>
        <v>-</v>
      </c>
      <c r="M49" s="114" t="str">
        <f>IFERROR(HLOOKUP($B49,Inputs!$S$3:$BF$5,MATCH('Business Unit 1'!$B$1,Inputs!$A$3:$A$6,0),FALSE),"-")</f>
        <v>-</v>
      </c>
      <c r="N49" s="114" t="str">
        <f>IFERROR(HLOOKUP($B49,Inputs!$S$3:$BF$5,MATCH('Business Unit 1'!$B$1,Inputs!$A$3:$A$6,0),FALSE),"-")</f>
        <v>-</v>
      </c>
      <c r="O49" s="148" t="str">
        <f t="shared" si="5"/>
        <v>-</v>
      </c>
      <c r="P49" s="148" t="str">
        <f t="shared" si="5"/>
        <v>-</v>
      </c>
      <c r="Q49" s="115" t="str">
        <f>IFERROR(IF(+O49-P49=0,"-",+O49-P49),"-")</f>
        <v>-</v>
      </c>
      <c r="R49" s="5">
        <f t="shared" si="7"/>
        <v>0</v>
      </c>
      <c r="S49" s="46">
        <v>0</v>
      </c>
      <c r="T49" s="31" t="str">
        <f t="shared" si="8"/>
        <v>-</v>
      </c>
      <c r="U49" s="47">
        <f t="shared" si="9"/>
        <v>0</v>
      </c>
    </row>
    <row r="50" spans="1:27" s="3" customFormat="1">
      <c r="A50" s="48" t="s">
        <v>71</v>
      </c>
      <c r="B50" s="27" t="s">
        <v>72</v>
      </c>
      <c r="C50" s="114" t="str">
        <f>IFERROR(HLOOKUP($B50,Inputs!$S$3:$BF$5,MATCH('Business Unit 1'!$B$1,Inputs!$A$3:$A$6,0),FALSE),"-")</f>
        <v>-</v>
      </c>
      <c r="D50" s="114" t="str">
        <f>IFERROR(HLOOKUP($B50,Inputs!$S$3:$BF$5,MATCH('Business Unit 1'!$B$1,Inputs!$A$3:$A$6,0),FALSE),"-")</f>
        <v>-</v>
      </c>
      <c r="E50" s="114" t="str">
        <f>IFERROR(HLOOKUP($B50,Inputs!$S$3:$BF$5,MATCH('Business Unit 1'!$B$1,Inputs!$A$3:$A$6,0),FALSE),"-")</f>
        <v>-</v>
      </c>
      <c r="F50" s="114" t="str">
        <f>IFERROR(HLOOKUP($B50,Inputs!$S$3:$BF$5,MATCH('Business Unit 1'!$B$1,Inputs!$A$3:$A$6,0),FALSE),"-")</f>
        <v>-</v>
      </c>
      <c r="G50" s="114" t="str">
        <f>IFERROR(HLOOKUP($B50,Inputs!$S$3:$BF$5,MATCH('Business Unit 1'!$B$1,Inputs!$A$3:$A$6,0),FALSE),"-")</f>
        <v>-</v>
      </c>
      <c r="H50" s="114" t="str">
        <f>IFERROR(HLOOKUP($B50,Inputs!$S$3:$BF$5,MATCH('Business Unit 1'!$B$1,Inputs!$A$3:$A$6,0),FALSE),"-")</f>
        <v>-</v>
      </c>
      <c r="I50" s="114" t="str">
        <f>IFERROR(HLOOKUP($B50,Inputs!$S$3:$BF$5,MATCH('Business Unit 1'!$B$1,Inputs!$A$3:$A$6,0),FALSE),"-")</f>
        <v>-</v>
      </c>
      <c r="J50" s="114" t="str">
        <f>IFERROR(HLOOKUP($B50,Inputs!$S$3:$BF$5,MATCH('Business Unit 1'!$B$1,Inputs!$A$3:$A$6,0),FALSE),"-")</f>
        <v>-</v>
      </c>
      <c r="K50" s="114" t="str">
        <f>IFERROR(HLOOKUP($B50,Inputs!$S$3:$BF$5,MATCH('Business Unit 1'!$B$1,Inputs!$A$3:$A$6,0),FALSE),"-")</f>
        <v>-</v>
      </c>
      <c r="L50" s="114" t="str">
        <f>IFERROR(HLOOKUP($B50,Inputs!$S$3:$BF$5,MATCH('Business Unit 1'!$B$1,Inputs!$A$3:$A$6,0),FALSE),"-")</f>
        <v>-</v>
      </c>
      <c r="M50" s="114" t="str">
        <f>IFERROR(HLOOKUP($B50,Inputs!$S$3:$BF$5,MATCH('Business Unit 1'!$B$1,Inputs!$A$3:$A$6,0),FALSE),"-")</f>
        <v>-</v>
      </c>
      <c r="N50" s="114" t="str">
        <f>IFERROR(HLOOKUP($B50,Inputs!$S$3:$BF$5,MATCH('Business Unit 1'!$B$1,Inputs!$A$3:$A$6,0),FALSE),"-")</f>
        <v>-</v>
      </c>
      <c r="O50" s="148" t="str">
        <f t="shared" si="5"/>
        <v>-</v>
      </c>
      <c r="P50" s="148" t="str">
        <f t="shared" si="5"/>
        <v>-</v>
      </c>
      <c r="Q50" s="115" t="str">
        <f t="shared" si="6"/>
        <v>-</v>
      </c>
      <c r="R50" s="5">
        <f t="shared" si="7"/>
        <v>0</v>
      </c>
      <c r="S50" s="46">
        <v>290</v>
      </c>
      <c r="T50" s="31" t="str">
        <f t="shared" si="8"/>
        <v>-</v>
      </c>
      <c r="U50" s="47">
        <f t="shared" si="9"/>
        <v>0</v>
      </c>
    </row>
    <row r="51" spans="1:27" s="3" customFormat="1">
      <c r="A51" s="48" t="s">
        <v>73</v>
      </c>
      <c r="B51" s="27" t="s">
        <v>74</v>
      </c>
      <c r="C51" s="114" t="str">
        <f>IFERROR(HLOOKUP($B51,Inputs!$S$3:$BF$5,MATCH('Business Unit 1'!$B$1,Inputs!$A$3:$A$6,0),FALSE),"-")</f>
        <v>-</v>
      </c>
      <c r="D51" s="114" t="str">
        <f>IFERROR(HLOOKUP($B51,Inputs!$S$3:$BF$5,MATCH('Business Unit 1'!$B$1,Inputs!$A$3:$A$6,0),FALSE),"-")</f>
        <v>-</v>
      </c>
      <c r="E51" s="114" t="str">
        <f>IFERROR(HLOOKUP($B51,Inputs!$S$3:$BF$5,MATCH('Business Unit 1'!$B$1,Inputs!$A$3:$A$6,0),FALSE),"-")</f>
        <v>-</v>
      </c>
      <c r="F51" s="114" t="str">
        <f>IFERROR(HLOOKUP($B51,Inputs!$S$3:$BF$5,MATCH('Business Unit 1'!$B$1,Inputs!$A$3:$A$6,0),FALSE),"-")</f>
        <v>-</v>
      </c>
      <c r="G51" s="114" t="str">
        <f>IFERROR(HLOOKUP($B51,Inputs!$S$3:$BF$5,MATCH('Business Unit 1'!$B$1,Inputs!$A$3:$A$6,0),FALSE),"-")</f>
        <v>-</v>
      </c>
      <c r="H51" s="114" t="str">
        <f>IFERROR(HLOOKUP($B51,Inputs!$S$3:$BF$5,MATCH('Business Unit 1'!$B$1,Inputs!$A$3:$A$6,0),FALSE),"-")</f>
        <v>-</v>
      </c>
      <c r="I51" s="114" t="str">
        <f>IFERROR(HLOOKUP($B51,Inputs!$S$3:$BF$5,MATCH('Business Unit 1'!$B$1,Inputs!$A$3:$A$6,0),FALSE),"-")</f>
        <v>-</v>
      </c>
      <c r="J51" s="114" t="str">
        <f>IFERROR(HLOOKUP($B51,Inputs!$S$3:$BF$5,MATCH('Business Unit 1'!$B$1,Inputs!$A$3:$A$6,0),FALSE),"-")</f>
        <v>-</v>
      </c>
      <c r="K51" s="114" t="str">
        <f>IFERROR(HLOOKUP($B51,Inputs!$S$3:$BF$5,MATCH('Business Unit 1'!$B$1,Inputs!$A$3:$A$6,0),FALSE),"-")</f>
        <v>-</v>
      </c>
      <c r="L51" s="114" t="str">
        <f>IFERROR(HLOOKUP($B51,Inputs!$S$3:$BF$5,MATCH('Business Unit 1'!$B$1,Inputs!$A$3:$A$6,0),FALSE),"-")</f>
        <v>-</v>
      </c>
      <c r="M51" s="114" t="str">
        <f>IFERROR(HLOOKUP($B51,Inputs!$S$3:$BF$5,MATCH('Business Unit 1'!$B$1,Inputs!$A$3:$A$6,0),FALSE),"-")</f>
        <v>-</v>
      </c>
      <c r="N51" s="114" t="str">
        <f>IFERROR(HLOOKUP($B51,Inputs!$S$3:$BF$5,MATCH('Business Unit 1'!$B$1,Inputs!$A$3:$A$6,0),FALSE),"-")</f>
        <v>-</v>
      </c>
      <c r="O51" s="148" t="str">
        <f t="shared" si="5"/>
        <v>-</v>
      </c>
      <c r="P51" s="148" t="str">
        <f t="shared" si="5"/>
        <v>-</v>
      </c>
      <c r="Q51" s="115" t="str">
        <f t="shared" si="6"/>
        <v>-</v>
      </c>
      <c r="R51" s="5">
        <f t="shared" si="7"/>
        <v>0</v>
      </c>
      <c r="S51" s="46">
        <v>0</v>
      </c>
      <c r="T51" s="31" t="str">
        <f t="shared" si="8"/>
        <v>-</v>
      </c>
      <c r="U51" s="47">
        <f t="shared" si="9"/>
        <v>0</v>
      </c>
    </row>
    <row r="52" spans="1:27" s="3" customFormat="1">
      <c r="A52" s="48" t="s">
        <v>75</v>
      </c>
      <c r="B52" s="27" t="s">
        <v>76</v>
      </c>
      <c r="C52" s="114" t="str">
        <f>IFERROR(HLOOKUP($B52,Inputs!$S$3:$BF$5,MATCH('Business Unit 1'!$B$1,Inputs!$A$3:$A$6,0),FALSE),"-")</f>
        <v>-</v>
      </c>
      <c r="D52" s="114" t="str">
        <f>IFERROR(HLOOKUP($B52,Inputs!$S$3:$BF$5,MATCH('Business Unit 1'!$B$1,Inputs!$A$3:$A$6,0),FALSE),"-")</f>
        <v>-</v>
      </c>
      <c r="E52" s="114" t="str">
        <f>IFERROR(HLOOKUP($B52,Inputs!$S$3:$BF$5,MATCH('Business Unit 1'!$B$1,Inputs!$A$3:$A$6,0),FALSE),"-")</f>
        <v>-</v>
      </c>
      <c r="F52" s="114" t="str">
        <f>IFERROR(HLOOKUP($B52,Inputs!$S$3:$BF$5,MATCH('Business Unit 1'!$B$1,Inputs!$A$3:$A$6,0),FALSE),"-")</f>
        <v>-</v>
      </c>
      <c r="G52" s="114" t="str">
        <f>IFERROR(HLOOKUP($B52,Inputs!$S$3:$BF$5,MATCH('Business Unit 1'!$B$1,Inputs!$A$3:$A$6,0),FALSE),"-")</f>
        <v>-</v>
      </c>
      <c r="H52" s="114" t="str">
        <f>IFERROR(HLOOKUP($B52,Inputs!$S$3:$BF$5,MATCH('Business Unit 1'!$B$1,Inputs!$A$3:$A$6,0),FALSE),"-")</f>
        <v>-</v>
      </c>
      <c r="I52" s="114" t="str">
        <f>IFERROR(HLOOKUP($B52,Inputs!$S$3:$BF$5,MATCH('Business Unit 1'!$B$1,Inputs!$A$3:$A$6,0),FALSE),"-")</f>
        <v>-</v>
      </c>
      <c r="J52" s="114" t="str">
        <f>IFERROR(HLOOKUP($B52,Inputs!$S$3:$BF$5,MATCH('Business Unit 1'!$B$1,Inputs!$A$3:$A$6,0),FALSE),"-")</f>
        <v>-</v>
      </c>
      <c r="K52" s="114" t="str">
        <f>IFERROR(HLOOKUP($B52,Inputs!$S$3:$BF$5,MATCH('Business Unit 1'!$B$1,Inputs!$A$3:$A$6,0),FALSE),"-")</f>
        <v>-</v>
      </c>
      <c r="L52" s="114" t="str">
        <f>IFERROR(HLOOKUP($B52,Inputs!$S$3:$BF$5,MATCH('Business Unit 1'!$B$1,Inputs!$A$3:$A$6,0),FALSE),"-")</f>
        <v>-</v>
      </c>
      <c r="M52" s="114" t="str">
        <f>IFERROR(HLOOKUP($B52,Inputs!$S$3:$BF$5,MATCH('Business Unit 1'!$B$1,Inputs!$A$3:$A$6,0),FALSE),"-")</f>
        <v>-</v>
      </c>
      <c r="N52" s="114" t="str">
        <f>IFERROR(HLOOKUP($B52,Inputs!$S$3:$BF$5,MATCH('Business Unit 1'!$B$1,Inputs!$A$3:$A$6,0),FALSE),"-")</f>
        <v>-</v>
      </c>
      <c r="O52" s="148" t="str">
        <f t="shared" si="5"/>
        <v>-</v>
      </c>
      <c r="P52" s="148" t="str">
        <f t="shared" si="5"/>
        <v>-</v>
      </c>
      <c r="Q52" s="115" t="str">
        <f t="shared" si="6"/>
        <v>-</v>
      </c>
      <c r="R52" s="5">
        <f t="shared" si="7"/>
        <v>0</v>
      </c>
      <c r="S52" s="46">
        <v>0</v>
      </c>
      <c r="T52" s="31" t="str">
        <f t="shared" si="8"/>
        <v>-</v>
      </c>
      <c r="U52" s="47">
        <f t="shared" si="9"/>
        <v>0</v>
      </c>
    </row>
    <row r="53" spans="1:27" s="3" customFormat="1">
      <c r="A53" s="48" t="s">
        <v>77</v>
      </c>
      <c r="B53" s="27" t="s">
        <v>78</v>
      </c>
      <c r="C53" s="114" t="str">
        <f>IFERROR(HLOOKUP($B53,Inputs!$S$3:$BF$5,MATCH('Business Unit 1'!$B$1,Inputs!$A$3:$A$6,0),FALSE),"-")</f>
        <v>-</v>
      </c>
      <c r="D53" s="114" t="str">
        <f>IFERROR(HLOOKUP($B53,Inputs!$S$3:$BF$5,MATCH('Business Unit 1'!$B$1,Inputs!$A$3:$A$6,0),FALSE),"-")</f>
        <v>-</v>
      </c>
      <c r="E53" s="114" t="str">
        <f>IFERROR(HLOOKUP($B53,Inputs!$S$3:$BF$5,MATCH('Business Unit 1'!$B$1,Inputs!$A$3:$A$6,0),FALSE),"-")</f>
        <v>-</v>
      </c>
      <c r="F53" s="114" t="str">
        <f>IFERROR(HLOOKUP($B53,Inputs!$S$3:$BF$5,MATCH('Business Unit 1'!$B$1,Inputs!$A$3:$A$6,0),FALSE),"-")</f>
        <v>-</v>
      </c>
      <c r="G53" s="114" t="str">
        <f>IFERROR(HLOOKUP($B53,Inputs!$S$3:$BF$5,MATCH('Business Unit 1'!$B$1,Inputs!$A$3:$A$6,0),FALSE),"-")</f>
        <v>-</v>
      </c>
      <c r="H53" s="114" t="str">
        <f>IFERROR(HLOOKUP($B53,Inputs!$S$3:$BF$5,MATCH('Business Unit 1'!$B$1,Inputs!$A$3:$A$6,0),FALSE),"-")</f>
        <v>-</v>
      </c>
      <c r="I53" s="114" t="str">
        <f>IFERROR(HLOOKUP($B53,Inputs!$S$3:$BF$5,MATCH('Business Unit 1'!$B$1,Inputs!$A$3:$A$6,0),FALSE),"-")</f>
        <v>-</v>
      </c>
      <c r="J53" s="114" t="str">
        <f>IFERROR(HLOOKUP($B53,Inputs!$S$3:$BF$5,MATCH('Business Unit 1'!$B$1,Inputs!$A$3:$A$6,0),FALSE),"-")</f>
        <v>-</v>
      </c>
      <c r="K53" s="114" t="str">
        <f>IFERROR(HLOOKUP($B53,Inputs!$S$3:$BF$5,MATCH('Business Unit 1'!$B$1,Inputs!$A$3:$A$6,0),FALSE),"-")</f>
        <v>-</v>
      </c>
      <c r="L53" s="114" t="str">
        <f>IFERROR(HLOOKUP($B53,Inputs!$S$3:$BF$5,MATCH('Business Unit 1'!$B$1,Inputs!$A$3:$A$6,0),FALSE),"-")</f>
        <v>-</v>
      </c>
      <c r="M53" s="114" t="str">
        <f>IFERROR(HLOOKUP($B53,Inputs!$S$3:$BF$5,MATCH('Business Unit 1'!$B$1,Inputs!$A$3:$A$6,0),FALSE),"-")</f>
        <v>-</v>
      </c>
      <c r="N53" s="114" t="str">
        <f>IFERROR(HLOOKUP($B53,Inputs!$S$3:$BF$5,MATCH('Business Unit 1'!$B$1,Inputs!$A$3:$A$6,0),FALSE),"-")</f>
        <v>-</v>
      </c>
      <c r="O53" s="148" t="str">
        <f t="shared" si="5"/>
        <v>-</v>
      </c>
      <c r="P53" s="148" t="str">
        <f t="shared" si="5"/>
        <v>-</v>
      </c>
      <c r="Q53" s="115" t="str">
        <f t="shared" si="6"/>
        <v>-</v>
      </c>
      <c r="R53" s="5">
        <f t="shared" si="7"/>
        <v>0</v>
      </c>
      <c r="S53" s="46">
        <v>0</v>
      </c>
      <c r="T53" s="31" t="str">
        <f t="shared" si="8"/>
        <v>-</v>
      </c>
      <c r="U53" s="47">
        <f t="shared" si="9"/>
        <v>0</v>
      </c>
    </row>
    <row r="54" spans="1:27" s="3" customFormat="1">
      <c r="A54" s="48" t="s">
        <v>79</v>
      </c>
      <c r="B54" s="27" t="s">
        <v>80</v>
      </c>
      <c r="C54" s="114" t="str">
        <f>IFERROR(HLOOKUP($B54,Inputs!$S$3:$BF$5,MATCH('Business Unit 1'!$B$1,Inputs!$A$3:$A$6,0),FALSE),"-")</f>
        <v>-</v>
      </c>
      <c r="D54" s="114" t="str">
        <f>IFERROR(HLOOKUP($B54,Inputs!$S$3:$BF$5,MATCH('Business Unit 1'!$B$1,Inputs!$A$3:$A$6,0),FALSE),"-")</f>
        <v>-</v>
      </c>
      <c r="E54" s="114" t="str">
        <f>IFERROR(HLOOKUP($B54,Inputs!$S$3:$BF$5,MATCH('Business Unit 1'!$B$1,Inputs!$A$3:$A$6,0),FALSE),"-")</f>
        <v>-</v>
      </c>
      <c r="F54" s="114" t="str">
        <f>IFERROR(HLOOKUP($B54,Inputs!$S$3:$BF$5,MATCH('Business Unit 1'!$B$1,Inputs!$A$3:$A$6,0),FALSE),"-")</f>
        <v>-</v>
      </c>
      <c r="G54" s="114" t="str">
        <f>IFERROR(HLOOKUP($B54,Inputs!$S$3:$BF$5,MATCH('Business Unit 1'!$B$1,Inputs!$A$3:$A$6,0),FALSE),"-")</f>
        <v>-</v>
      </c>
      <c r="H54" s="114" t="str">
        <f>IFERROR(HLOOKUP($B54,Inputs!$S$3:$BF$5,MATCH('Business Unit 1'!$B$1,Inputs!$A$3:$A$6,0),FALSE),"-")</f>
        <v>-</v>
      </c>
      <c r="I54" s="114" t="str">
        <f>IFERROR(HLOOKUP($B54,Inputs!$S$3:$BF$5,MATCH('Business Unit 1'!$B$1,Inputs!$A$3:$A$6,0),FALSE),"-")</f>
        <v>-</v>
      </c>
      <c r="J54" s="114" t="str">
        <f>IFERROR(HLOOKUP($B54,Inputs!$S$3:$BF$5,MATCH('Business Unit 1'!$B$1,Inputs!$A$3:$A$6,0),FALSE),"-")</f>
        <v>-</v>
      </c>
      <c r="K54" s="114" t="str">
        <f>IFERROR(HLOOKUP($B54,Inputs!$S$3:$BF$5,MATCH('Business Unit 1'!$B$1,Inputs!$A$3:$A$6,0),FALSE),"-")</f>
        <v>-</v>
      </c>
      <c r="L54" s="114" t="str">
        <f>IFERROR(HLOOKUP($B54,Inputs!$S$3:$BF$5,MATCH('Business Unit 1'!$B$1,Inputs!$A$3:$A$6,0),FALSE),"-")</f>
        <v>-</v>
      </c>
      <c r="M54" s="114" t="str">
        <f>IFERROR(HLOOKUP($B54,Inputs!$S$3:$BF$5,MATCH('Business Unit 1'!$B$1,Inputs!$A$3:$A$6,0),FALSE),"-")</f>
        <v>-</v>
      </c>
      <c r="N54" s="114" t="str">
        <f>IFERROR(HLOOKUP($B54,Inputs!$S$3:$BF$5,MATCH('Business Unit 1'!$B$1,Inputs!$A$3:$A$6,0),FALSE),"-")</f>
        <v>-</v>
      </c>
      <c r="O54" s="148" t="str">
        <f t="shared" si="5"/>
        <v>-</v>
      </c>
      <c r="P54" s="148" t="str">
        <f t="shared" si="5"/>
        <v>-</v>
      </c>
      <c r="Q54" s="115" t="str">
        <f t="shared" si="6"/>
        <v>-</v>
      </c>
      <c r="R54" s="5">
        <f t="shared" si="7"/>
        <v>0</v>
      </c>
      <c r="S54" s="46">
        <v>0</v>
      </c>
      <c r="T54" s="31" t="str">
        <f t="shared" si="8"/>
        <v>-</v>
      </c>
      <c r="U54" s="47">
        <f t="shared" si="9"/>
        <v>0</v>
      </c>
    </row>
    <row r="55" spans="1:27" s="3" customFormat="1">
      <c r="A55" s="48" t="s">
        <v>81</v>
      </c>
      <c r="B55" s="27" t="s">
        <v>82</v>
      </c>
      <c r="C55" s="114" t="str">
        <f>IFERROR(HLOOKUP($B55,Inputs!$S$3:$BF$5,MATCH('Business Unit 1'!$B$1,Inputs!$A$3:$A$6,0),FALSE),"-")</f>
        <v>-</v>
      </c>
      <c r="D55" s="114" t="str">
        <f>IFERROR(HLOOKUP($B55,Inputs!$S$3:$BF$5,MATCH('Business Unit 1'!$B$1,Inputs!$A$3:$A$6,0),FALSE),"-")</f>
        <v>-</v>
      </c>
      <c r="E55" s="114" t="str">
        <f>IFERROR(HLOOKUP($B55,Inputs!$S$3:$BF$5,MATCH('Business Unit 1'!$B$1,Inputs!$A$3:$A$6,0),FALSE),"-")</f>
        <v>-</v>
      </c>
      <c r="F55" s="114" t="str">
        <f>IFERROR(HLOOKUP($B55,Inputs!$S$3:$BF$5,MATCH('Business Unit 1'!$B$1,Inputs!$A$3:$A$6,0),FALSE),"-")</f>
        <v>-</v>
      </c>
      <c r="G55" s="114" t="str">
        <f>IFERROR(HLOOKUP($B55,Inputs!$S$3:$BF$5,MATCH('Business Unit 1'!$B$1,Inputs!$A$3:$A$6,0),FALSE),"-")</f>
        <v>-</v>
      </c>
      <c r="H55" s="114" t="str">
        <f>IFERROR(HLOOKUP($B55,Inputs!$S$3:$BF$5,MATCH('Business Unit 1'!$B$1,Inputs!$A$3:$A$6,0),FALSE),"-")</f>
        <v>-</v>
      </c>
      <c r="I55" s="114" t="str">
        <f>IFERROR(HLOOKUP($B55,Inputs!$S$3:$BF$5,MATCH('Business Unit 1'!$B$1,Inputs!$A$3:$A$6,0),FALSE),"-")</f>
        <v>-</v>
      </c>
      <c r="J55" s="114" t="str">
        <f>IFERROR(HLOOKUP($B55,Inputs!$S$3:$BF$5,MATCH('Business Unit 1'!$B$1,Inputs!$A$3:$A$6,0),FALSE),"-")</f>
        <v>-</v>
      </c>
      <c r="K55" s="114" t="str">
        <f>IFERROR(HLOOKUP($B55,Inputs!$S$3:$BF$5,MATCH('Business Unit 1'!$B$1,Inputs!$A$3:$A$6,0),FALSE),"-")</f>
        <v>-</v>
      </c>
      <c r="L55" s="114" t="str">
        <f>IFERROR(HLOOKUP($B55,Inputs!$S$3:$BF$5,MATCH('Business Unit 1'!$B$1,Inputs!$A$3:$A$6,0),FALSE),"-")</f>
        <v>-</v>
      </c>
      <c r="M55" s="114" t="str">
        <f>IFERROR(HLOOKUP($B55,Inputs!$S$3:$BF$5,MATCH('Business Unit 1'!$B$1,Inputs!$A$3:$A$6,0),FALSE),"-")</f>
        <v>-</v>
      </c>
      <c r="N55" s="114" t="str">
        <f>IFERROR(HLOOKUP($B55,Inputs!$S$3:$BF$5,MATCH('Business Unit 1'!$B$1,Inputs!$A$3:$A$6,0),FALSE),"-")</f>
        <v>-</v>
      </c>
      <c r="O55" s="148" t="str">
        <f t="shared" si="5"/>
        <v>-</v>
      </c>
      <c r="P55" s="148" t="str">
        <f t="shared" si="5"/>
        <v>-</v>
      </c>
      <c r="Q55" s="115" t="str">
        <f t="shared" si="6"/>
        <v>-</v>
      </c>
      <c r="R55" s="5">
        <f t="shared" si="7"/>
        <v>0</v>
      </c>
      <c r="S55" s="46">
        <v>0</v>
      </c>
      <c r="T55" s="31" t="str">
        <f t="shared" si="8"/>
        <v>-</v>
      </c>
      <c r="U55" s="47">
        <f t="shared" si="9"/>
        <v>0</v>
      </c>
    </row>
    <row r="56" spans="1:27" s="3" customFormat="1">
      <c r="A56" s="48" t="s">
        <v>83</v>
      </c>
      <c r="B56" s="27" t="s">
        <v>84</v>
      </c>
      <c r="C56" s="114" t="str">
        <f>IFERROR(HLOOKUP($B56,Inputs!$S$3:$BF$5,MATCH('Business Unit 1'!$B$1,Inputs!$A$3:$A$6,0),FALSE),"-")</f>
        <v>-</v>
      </c>
      <c r="D56" s="114" t="str">
        <f>IFERROR(HLOOKUP($B56,Inputs!$S$3:$BF$5,MATCH('Business Unit 1'!$B$1,Inputs!$A$3:$A$6,0),FALSE),"-")</f>
        <v>-</v>
      </c>
      <c r="E56" s="114" t="str">
        <f>IFERROR(HLOOKUP($B56,Inputs!$S$3:$BF$5,MATCH('Business Unit 1'!$B$1,Inputs!$A$3:$A$6,0),FALSE),"-")</f>
        <v>-</v>
      </c>
      <c r="F56" s="114" t="str">
        <f>IFERROR(HLOOKUP($B56,Inputs!$S$3:$BF$5,MATCH('Business Unit 1'!$B$1,Inputs!$A$3:$A$6,0),FALSE),"-")</f>
        <v>-</v>
      </c>
      <c r="G56" s="114" t="str">
        <f>IFERROR(HLOOKUP($B56,Inputs!$S$3:$BF$5,MATCH('Business Unit 1'!$B$1,Inputs!$A$3:$A$6,0),FALSE),"-")</f>
        <v>-</v>
      </c>
      <c r="H56" s="114" t="str">
        <f>IFERROR(HLOOKUP($B56,Inputs!$S$3:$BF$5,MATCH('Business Unit 1'!$B$1,Inputs!$A$3:$A$6,0),FALSE),"-")</f>
        <v>-</v>
      </c>
      <c r="I56" s="114" t="str">
        <f>IFERROR(HLOOKUP($B56,Inputs!$S$3:$BF$5,MATCH('Business Unit 1'!$B$1,Inputs!$A$3:$A$6,0),FALSE),"-")</f>
        <v>-</v>
      </c>
      <c r="J56" s="114" t="str">
        <f>IFERROR(HLOOKUP($B56,Inputs!$S$3:$BF$5,MATCH('Business Unit 1'!$B$1,Inputs!$A$3:$A$6,0),FALSE),"-")</f>
        <v>-</v>
      </c>
      <c r="K56" s="114" t="str">
        <f>IFERROR(HLOOKUP($B56,Inputs!$S$3:$BF$5,MATCH('Business Unit 1'!$B$1,Inputs!$A$3:$A$6,0),FALSE),"-")</f>
        <v>-</v>
      </c>
      <c r="L56" s="114" t="str">
        <f>IFERROR(HLOOKUP($B56,Inputs!$S$3:$BF$5,MATCH('Business Unit 1'!$B$1,Inputs!$A$3:$A$6,0),FALSE),"-")</f>
        <v>-</v>
      </c>
      <c r="M56" s="114" t="str">
        <f>IFERROR(HLOOKUP($B56,Inputs!$S$3:$BF$5,MATCH('Business Unit 1'!$B$1,Inputs!$A$3:$A$6,0),FALSE),"-")</f>
        <v>-</v>
      </c>
      <c r="N56" s="114" t="str">
        <f>IFERROR(HLOOKUP($B56,Inputs!$S$3:$BF$5,MATCH('Business Unit 1'!$B$1,Inputs!$A$3:$A$6,0),FALSE),"-")</f>
        <v>-</v>
      </c>
      <c r="O56" s="148" t="str">
        <f t="shared" si="5"/>
        <v>-</v>
      </c>
      <c r="P56" s="148" t="str">
        <f t="shared" si="5"/>
        <v>-</v>
      </c>
      <c r="Q56" s="115" t="str">
        <f t="shared" si="6"/>
        <v>-</v>
      </c>
      <c r="R56" s="5">
        <f t="shared" si="7"/>
        <v>0</v>
      </c>
      <c r="S56" s="46">
        <v>3560</v>
      </c>
      <c r="T56" s="31" t="str">
        <f t="shared" si="8"/>
        <v>-</v>
      </c>
      <c r="U56" s="47">
        <f t="shared" si="9"/>
        <v>0</v>
      </c>
    </row>
    <row r="57" spans="1:27" s="3" customFormat="1">
      <c r="A57" s="48" t="s">
        <v>85</v>
      </c>
      <c r="B57" s="27" t="s">
        <v>86</v>
      </c>
      <c r="C57" s="114" t="str">
        <f>IFERROR(HLOOKUP($B57,Inputs!$S$3:$BF$5,MATCH('Business Unit 1'!$B$1,Inputs!$A$3:$A$6,0),FALSE),"-")</f>
        <v>-</v>
      </c>
      <c r="D57" s="114" t="str">
        <f>IFERROR(HLOOKUP($B57,Inputs!$S$3:$BF$5,MATCH('Business Unit 1'!$B$1,Inputs!$A$3:$A$6,0),FALSE),"-")</f>
        <v>-</v>
      </c>
      <c r="E57" s="114" t="str">
        <f>IFERROR(HLOOKUP($B57,Inputs!$S$3:$BF$5,MATCH('Business Unit 1'!$B$1,Inputs!$A$3:$A$6,0),FALSE),"-")</f>
        <v>-</v>
      </c>
      <c r="F57" s="114" t="str">
        <f>IFERROR(HLOOKUP($B57,Inputs!$S$3:$BF$5,MATCH('Business Unit 1'!$B$1,Inputs!$A$3:$A$6,0),FALSE),"-")</f>
        <v>-</v>
      </c>
      <c r="G57" s="114" t="str">
        <f>IFERROR(HLOOKUP($B57,Inputs!$S$3:$BF$5,MATCH('Business Unit 1'!$B$1,Inputs!$A$3:$A$6,0),FALSE),"-")</f>
        <v>-</v>
      </c>
      <c r="H57" s="114" t="str">
        <f>IFERROR(HLOOKUP($B57,Inputs!$S$3:$BF$5,MATCH('Business Unit 1'!$B$1,Inputs!$A$3:$A$6,0),FALSE),"-")</f>
        <v>-</v>
      </c>
      <c r="I57" s="114" t="str">
        <f>IFERROR(HLOOKUP($B57,Inputs!$S$3:$BF$5,MATCH('Business Unit 1'!$B$1,Inputs!$A$3:$A$6,0),FALSE),"-")</f>
        <v>-</v>
      </c>
      <c r="J57" s="114" t="str">
        <f>IFERROR(HLOOKUP($B57,Inputs!$S$3:$BF$5,MATCH('Business Unit 1'!$B$1,Inputs!$A$3:$A$6,0),FALSE),"-")</f>
        <v>-</v>
      </c>
      <c r="K57" s="114" t="str">
        <f>IFERROR(HLOOKUP($B57,Inputs!$S$3:$BF$5,MATCH('Business Unit 1'!$B$1,Inputs!$A$3:$A$6,0),FALSE),"-")</f>
        <v>-</v>
      </c>
      <c r="L57" s="114" t="str">
        <f>IFERROR(HLOOKUP($B57,Inputs!$S$3:$BF$5,MATCH('Business Unit 1'!$B$1,Inputs!$A$3:$A$6,0),FALSE),"-")</f>
        <v>-</v>
      </c>
      <c r="M57" s="114" t="str">
        <f>IFERROR(HLOOKUP($B57,Inputs!$S$3:$BF$5,MATCH('Business Unit 1'!$B$1,Inputs!$A$3:$A$6,0),FALSE),"-")</f>
        <v>-</v>
      </c>
      <c r="N57" s="114" t="str">
        <f>IFERROR(HLOOKUP($B57,Inputs!$S$3:$BF$5,MATCH('Business Unit 1'!$B$1,Inputs!$A$3:$A$6,0),FALSE),"-")</f>
        <v>-</v>
      </c>
      <c r="O57" s="148" t="str">
        <f t="shared" si="5"/>
        <v>-</v>
      </c>
      <c r="P57" s="148" t="str">
        <f t="shared" si="5"/>
        <v>-</v>
      </c>
      <c r="Q57" s="115" t="str">
        <f t="shared" si="6"/>
        <v>-</v>
      </c>
      <c r="R57" s="5">
        <f t="shared" si="7"/>
        <v>0</v>
      </c>
      <c r="S57" s="46">
        <v>0</v>
      </c>
      <c r="T57" s="31" t="str">
        <f t="shared" si="8"/>
        <v>-</v>
      </c>
      <c r="U57" s="47">
        <f t="shared" si="9"/>
        <v>0</v>
      </c>
    </row>
    <row r="58" spans="1:27" s="3" customFormat="1">
      <c r="A58" s="48" t="s">
        <v>87</v>
      </c>
      <c r="B58" s="27" t="s">
        <v>88</v>
      </c>
      <c r="C58" s="114" t="str">
        <f>IFERROR(HLOOKUP($B58,Inputs!$S$3:$BF$5,MATCH('Business Unit 1'!$B$1,Inputs!$A$3:$A$6,0),FALSE),"-")</f>
        <v>-</v>
      </c>
      <c r="D58" s="114" t="str">
        <f>IFERROR(HLOOKUP($B58,Inputs!$S$3:$BF$5,MATCH('Business Unit 1'!$B$1,Inputs!$A$3:$A$6,0),FALSE),"-")</f>
        <v>-</v>
      </c>
      <c r="E58" s="114" t="str">
        <f>IFERROR(HLOOKUP($B58,Inputs!$S$3:$BF$5,MATCH('Business Unit 1'!$B$1,Inputs!$A$3:$A$6,0),FALSE),"-")</f>
        <v>-</v>
      </c>
      <c r="F58" s="114" t="str">
        <f>IFERROR(HLOOKUP($B58,Inputs!$S$3:$BF$5,MATCH('Business Unit 1'!$B$1,Inputs!$A$3:$A$6,0),FALSE),"-")</f>
        <v>-</v>
      </c>
      <c r="G58" s="114" t="str">
        <f>IFERROR(HLOOKUP($B58,Inputs!$S$3:$BF$5,MATCH('Business Unit 1'!$B$1,Inputs!$A$3:$A$6,0),FALSE),"-")</f>
        <v>-</v>
      </c>
      <c r="H58" s="114" t="str">
        <f>IFERROR(HLOOKUP($B58,Inputs!$S$3:$BF$5,MATCH('Business Unit 1'!$B$1,Inputs!$A$3:$A$6,0),FALSE),"-")</f>
        <v>-</v>
      </c>
      <c r="I58" s="114" t="str">
        <f>IFERROR(HLOOKUP($B58,Inputs!$S$3:$BF$5,MATCH('Business Unit 1'!$B$1,Inputs!$A$3:$A$6,0),FALSE),"-")</f>
        <v>-</v>
      </c>
      <c r="J58" s="114" t="str">
        <f>IFERROR(HLOOKUP($B58,Inputs!$S$3:$BF$5,MATCH('Business Unit 1'!$B$1,Inputs!$A$3:$A$6,0),FALSE),"-")</f>
        <v>-</v>
      </c>
      <c r="K58" s="114" t="str">
        <f>IFERROR(HLOOKUP($B58,Inputs!$S$3:$BF$5,MATCH('Business Unit 1'!$B$1,Inputs!$A$3:$A$6,0),FALSE),"-")</f>
        <v>-</v>
      </c>
      <c r="L58" s="114" t="str">
        <f>IFERROR(HLOOKUP($B58,Inputs!$S$3:$BF$5,MATCH('Business Unit 1'!$B$1,Inputs!$A$3:$A$6,0),FALSE),"-")</f>
        <v>-</v>
      </c>
      <c r="M58" s="114" t="str">
        <f>IFERROR(HLOOKUP($B58,Inputs!$S$3:$BF$5,MATCH('Business Unit 1'!$B$1,Inputs!$A$3:$A$6,0),FALSE),"-")</f>
        <v>-</v>
      </c>
      <c r="N58" s="114" t="str">
        <f>IFERROR(HLOOKUP($B58,Inputs!$S$3:$BF$5,MATCH('Business Unit 1'!$B$1,Inputs!$A$3:$A$6,0),FALSE),"-")</f>
        <v>-</v>
      </c>
      <c r="O58" s="148" t="str">
        <f t="shared" si="5"/>
        <v>-</v>
      </c>
      <c r="P58" s="148" t="str">
        <f t="shared" si="5"/>
        <v>-</v>
      </c>
      <c r="Q58" s="115" t="str">
        <f t="shared" si="6"/>
        <v>-</v>
      </c>
      <c r="R58" s="5">
        <f t="shared" si="7"/>
        <v>0</v>
      </c>
      <c r="S58" s="46">
        <v>317</v>
      </c>
      <c r="T58" s="31" t="str">
        <f t="shared" si="8"/>
        <v>-</v>
      </c>
      <c r="U58" s="47">
        <f t="shared" si="9"/>
        <v>0</v>
      </c>
    </row>
    <row r="59" spans="1:27" s="3" customFormat="1">
      <c r="A59" s="48" t="s">
        <v>89</v>
      </c>
      <c r="B59" s="27" t="s">
        <v>90</v>
      </c>
      <c r="C59" s="114" t="str">
        <f>IFERROR(HLOOKUP($B59,Inputs!$S$3:$BF$5,MATCH('Business Unit 1'!$B$1,Inputs!$A$3:$A$6,0),FALSE),"-")</f>
        <v>-</v>
      </c>
      <c r="D59" s="114" t="str">
        <f>IFERROR(HLOOKUP($B59,Inputs!$S$3:$BF$5,MATCH('Business Unit 1'!$B$1,Inputs!$A$3:$A$6,0),FALSE),"-")</f>
        <v>-</v>
      </c>
      <c r="E59" s="114" t="str">
        <f>IFERROR(HLOOKUP($B59,Inputs!$S$3:$BF$5,MATCH('Business Unit 1'!$B$1,Inputs!$A$3:$A$6,0),FALSE),"-")</f>
        <v>-</v>
      </c>
      <c r="F59" s="114" t="str">
        <f>IFERROR(HLOOKUP($B59,Inputs!$S$3:$BF$5,MATCH('Business Unit 1'!$B$1,Inputs!$A$3:$A$6,0),FALSE),"-")</f>
        <v>-</v>
      </c>
      <c r="G59" s="114" t="str">
        <f>IFERROR(HLOOKUP($B59,Inputs!$S$3:$BF$5,MATCH('Business Unit 1'!$B$1,Inputs!$A$3:$A$6,0),FALSE),"-")</f>
        <v>-</v>
      </c>
      <c r="H59" s="114" t="str">
        <f>IFERROR(HLOOKUP($B59,Inputs!$S$3:$BF$5,MATCH('Business Unit 1'!$B$1,Inputs!$A$3:$A$6,0),FALSE),"-")</f>
        <v>-</v>
      </c>
      <c r="I59" s="114" t="str">
        <f>IFERROR(HLOOKUP($B59,Inputs!$S$3:$BF$5,MATCH('Business Unit 1'!$B$1,Inputs!$A$3:$A$6,0),FALSE),"-")</f>
        <v>-</v>
      </c>
      <c r="J59" s="114" t="str">
        <f>IFERROR(HLOOKUP($B59,Inputs!$S$3:$BF$5,MATCH('Business Unit 1'!$B$1,Inputs!$A$3:$A$6,0),FALSE),"-")</f>
        <v>-</v>
      </c>
      <c r="K59" s="114" t="str">
        <f>IFERROR(HLOOKUP($B59,Inputs!$S$3:$BF$5,MATCH('Business Unit 1'!$B$1,Inputs!$A$3:$A$6,0),FALSE),"-")</f>
        <v>-</v>
      </c>
      <c r="L59" s="114" t="str">
        <f>IFERROR(HLOOKUP($B59,Inputs!$S$3:$BF$5,MATCH('Business Unit 1'!$B$1,Inputs!$A$3:$A$6,0),FALSE),"-")</f>
        <v>-</v>
      </c>
      <c r="M59" s="114" t="str">
        <f>IFERROR(HLOOKUP($B59,Inputs!$S$3:$BF$5,MATCH('Business Unit 1'!$B$1,Inputs!$A$3:$A$6,0),FALSE),"-")</f>
        <v>-</v>
      </c>
      <c r="N59" s="114" t="str">
        <f>IFERROR(HLOOKUP($B59,Inputs!$S$3:$BF$5,MATCH('Business Unit 1'!$B$1,Inputs!$A$3:$A$6,0),FALSE),"-")</f>
        <v>-</v>
      </c>
      <c r="O59" s="148" t="str">
        <f t="shared" si="5"/>
        <v>-</v>
      </c>
      <c r="P59" s="148" t="str">
        <f t="shared" si="5"/>
        <v>-</v>
      </c>
      <c r="Q59" s="115" t="str">
        <f t="shared" si="6"/>
        <v>-</v>
      </c>
      <c r="R59" s="5">
        <f t="shared" si="7"/>
        <v>0</v>
      </c>
      <c r="S59" s="46">
        <v>794</v>
      </c>
      <c r="T59" s="31" t="str">
        <f t="shared" si="8"/>
        <v>-</v>
      </c>
      <c r="U59" s="47">
        <f t="shared" si="9"/>
        <v>0</v>
      </c>
    </row>
    <row r="60" spans="1:27" s="3" customFormat="1">
      <c r="A60" s="48" t="s">
        <v>91</v>
      </c>
      <c r="B60" s="27" t="s">
        <v>92</v>
      </c>
      <c r="C60" s="114" t="str">
        <f>IFERROR(HLOOKUP($B60,Inputs!$S$3:$BF$5,MATCH('Business Unit 1'!$B$1,Inputs!$A$3:$A$6,0),FALSE),"-")</f>
        <v>-</v>
      </c>
      <c r="D60" s="114" t="str">
        <f>IFERROR(HLOOKUP($B60,Inputs!$S$3:$BF$5,MATCH('Business Unit 1'!$B$1,Inputs!$A$3:$A$6,0),FALSE),"-")</f>
        <v>-</v>
      </c>
      <c r="E60" s="114" t="str">
        <f>IFERROR(HLOOKUP($B60,Inputs!$S$3:$BF$5,MATCH('Business Unit 1'!$B$1,Inputs!$A$3:$A$6,0),FALSE),"-")</f>
        <v>-</v>
      </c>
      <c r="F60" s="114" t="str">
        <f>IFERROR(HLOOKUP($B60,Inputs!$S$3:$BF$5,MATCH('Business Unit 1'!$B$1,Inputs!$A$3:$A$6,0),FALSE),"-")</f>
        <v>-</v>
      </c>
      <c r="G60" s="114" t="str">
        <f>IFERROR(HLOOKUP($B60,Inputs!$S$3:$BF$5,MATCH('Business Unit 1'!$B$1,Inputs!$A$3:$A$6,0),FALSE),"-")</f>
        <v>-</v>
      </c>
      <c r="H60" s="114" t="str">
        <f>IFERROR(HLOOKUP($B60,Inputs!$S$3:$BF$5,MATCH('Business Unit 1'!$B$1,Inputs!$A$3:$A$6,0),FALSE),"-")</f>
        <v>-</v>
      </c>
      <c r="I60" s="114" t="str">
        <f>IFERROR(HLOOKUP($B60,Inputs!$S$3:$BF$5,MATCH('Business Unit 1'!$B$1,Inputs!$A$3:$A$6,0),FALSE),"-")</f>
        <v>-</v>
      </c>
      <c r="J60" s="114" t="str">
        <f>IFERROR(HLOOKUP($B60,Inputs!$S$3:$BF$5,MATCH('Business Unit 1'!$B$1,Inputs!$A$3:$A$6,0),FALSE),"-")</f>
        <v>-</v>
      </c>
      <c r="K60" s="114" t="str">
        <f>IFERROR(HLOOKUP($B60,Inputs!$S$3:$BF$5,MATCH('Business Unit 1'!$B$1,Inputs!$A$3:$A$6,0),FALSE),"-")</f>
        <v>-</v>
      </c>
      <c r="L60" s="114" t="str">
        <f>IFERROR(HLOOKUP($B60,Inputs!$S$3:$BF$5,MATCH('Business Unit 1'!$B$1,Inputs!$A$3:$A$6,0),FALSE),"-")</f>
        <v>-</v>
      </c>
      <c r="M60" s="114" t="str">
        <f>IFERROR(HLOOKUP($B60,Inputs!$S$3:$BF$5,MATCH('Business Unit 1'!$B$1,Inputs!$A$3:$A$6,0),FALSE),"-")</f>
        <v>-</v>
      </c>
      <c r="N60" s="114" t="str">
        <f>IFERROR(HLOOKUP($B60,Inputs!$S$3:$BF$5,MATCH('Business Unit 1'!$B$1,Inputs!$A$3:$A$6,0),FALSE),"-")</f>
        <v>-</v>
      </c>
      <c r="O60" s="148" t="str">
        <f t="shared" si="5"/>
        <v>-</v>
      </c>
      <c r="P60" s="148" t="str">
        <f t="shared" si="5"/>
        <v>-</v>
      </c>
      <c r="Q60" s="115" t="str">
        <f t="shared" si="6"/>
        <v>-</v>
      </c>
      <c r="R60" s="5">
        <f t="shared" si="7"/>
        <v>0</v>
      </c>
      <c r="S60" s="46">
        <v>0</v>
      </c>
      <c r="T60" s="31" t="str">
        <f t="shared" si="8"/>
        <v>-</v>
      </c>
      <c r="U60" s="47">
        <f t="shared" si="9"/>
        <v>0</v>
      </c>
    </row>
    <row r="61" spans="1:27" s="3" customFormat="1">
      <c r="A61" s="48" t="s">
        <v>93</v>
      </c>
      <c r="B61" s="27" t="s">
        <v>94</v>
      </c>
      <c r="C61" s="114" t="str">
        <f>IFERROR(HLOOKUP($B61,Inputs!$S$3:$BF$5,MATCH('Business Unit 1'!$B$1,Inputs!$A$3:$A$6,0),FALSE),"-")</f>
        <v>-</v>
      </c>
      <c r="D61" s="114" t="str">
        <f>IFERROR(HLOOKUP($B61,Inputs!$S$3:$BF$5,MATCH('Business Unit 1'!$B$1,Inputs!$A$3:$A$6,0),FALSE),"-")</f>
        <v>-</v>
      </c>
      <c r="E61" s="114" t="str">
        <f>IFERROR(HLOOKUP($B61,Inputs!$S$3:$BF$5,MATCH('Business Unit 1'!$B$1,Inputs!$A$3:$A$6,0),FALSE),"-")</f>
        <v>-</v>
      </c>
      <c r="F61" s="114" t="str">
        <f>IFERROR(HLOOKUP($B61,Inputs!$S$3:$BF$5,MATCH('Business Unit 1'!$B$1,Inputs!$A$3:$A$6,0),FALSE),"-")</f>
        <v>-</v>
      </c>
      <c r="G61" s="114" t="str">
        <f>IFERROR(HLOOKUP($B61,Inputs!$S$3:$BF$5,MATCH('Business Unit 1'!$B$1,Inputs!$A$3:$A$6,0),FALSE),"-")</f>
        <v>-</v>
      </c>
      <c r="H61" s="114" t="str">
        <f>IFERROR(HLOOKUP($B61,Inputs!$S$3:$BF$5,MATCH('Business Unit 1'!$B$1,Inputs!$A$3:$A$6,0),FALSE),"-")</f>
        <v>-</v>
      </c>
      <c r="I61" s="114" t="str">
        <f>IFERROR(HLOOKUP($B61,Inputs!$S$3:$BF$5,MATCH('Business Unit 1'!$B$1,Inputs!$A$3:$A$6,0),FALSE),"-")</f>
        <v>-</v>
      </c>
      <c r="J61" s="114" t="str">
        <f>IFERROR(HLOOKUP($B61,Inputs!$S$3:$BF$5,MATCH('Business Unit 1'!$B$1,Inputs!$A$3:$A$6,0),FALSE),"-")</f>
        <v>-</v>
      </c>
      <c r="K61" s="114" t="str">
        <f>IFERROR(HLOOKUP($B61,Inputs!$S$3:$BF$5,MATCH('Business Unit 1'!$B$1,Inputs!$A$3:$A$6,0),FALSE),"-")</f>
        <v>-</v>
      </c>
      <c r="L61" s="114" t="str">
        <f>IFERROR(HLOOKUP($B61,Inputs!$S$3:$BF$5,MATCH('Business Unit 1'!$B$1,Inputs!$A$3:$A$6,0),FALSE),"-")</f>
        <v>-</v>
      </c>
      <c r="M61" s="114" t="str">
        <f>IFERROR(HLOOKUP($B61,Inputs!$S$3:$BF$5,MATCH('Business Unit 1'!$B$1,Inputs!$A$3:$A$6,0),FALSE),"-")</f>
        <v>-</v>
      </c>
      <c r="N61" s="114" t="str">
        <f>IFERROR(HLOOKUP($B61,Inputs!$S$3:$BF$5,MATCH('Business Unit 1'!$B$1,Inputs!$A$3:$A$6,0),FALSE),"-")</f>
        <v>-</v>
      </c>
      <c r="O61" s="148" t="str">
        <f t="shared" si="5"/>
        <v>-</v>
      </c>
      <c r="P61" s="148" t="str">
        <f t="shared" si="5"/>
        <v>-</v>
      </c>
      <c r="Q61" s="115" t="str">
        <f t="shared" si="6"/>
        <v>-</v>
      </c>
      <c r="R61" s="5">
        <f t="shared" si="7"/>
        <v>0</v>
      </c>
      <c r="S61" s="46">
        <v>0</v>
      </c>
      <c r="T61" s="31" t="str">
        <f t="shared" si="8"/>
        <v>-</v>
      </c>
      <c r="U61" s="47">
        <f t="shared" si="9"/>
        <v>0</v>
      </c>
    </row>
    <row r="62" spans="1:27" s="3" customFormat="1">
      <c r="A62" s="48" t="s">
        <v>95</v>
      </c>
      <c r="B62" s="27" t="s">
        <v>96</v>
      </c>
      <c r="C62" s="114" t="str">
        <f>IFERROR(HLOOKUP($B62,Inputs!$S$3:$BF$5,MATCH('Business Unit 1'!$B$1,Inputs!$A$3:$A$6,0),FALSE),"-")</f>
        <v>-</v>
      </c>
      <c r="D62" s="114" t="str">
        <f>IFERROR(HLOOKUP($B62,Inputs!$S$3:$BF$5,MATCH('Business Unit 1'!$B$1,Inputs!$A$3:$A$6,0),FALSE),"-")</f>
        <v>-</v>
      </c>
      <c r="E62" s="114" t="str">
        <f>IFERROR(HLOOKUP($B62,Inputs!$S$3:$BF$5,MATCH('Business Unit 1'!$B$1,Inputs!$A$3:$A$6,0),FALSE),"-")</f>
        <v>-</v>
      </c>
      <c r="F62" s="114" t="str">
        <f>IFERROR(HLOOKUP($B62,Inputs!$S$3:$BF$5,MATCH('Business Unit 1'!$B$1,Inputs!$A$3:$A$6,0),FALSE),"-")</f>
        <v>-</v>
      </c>
      <c r="G62" s="114" t="str">
        <f>IFERROR(HLOOKUP($B62,Inputs!$S$3:$BF$5,MATCH('Business Unit 1'!$B$1,Inputs!$A$3:$A$6,0),FALSE),"-")</f>
        <v>-</v>
      </c>
      <c r="H62" s="114" t="str">
        <f>IFERROR(HLOOKUP($B62,Inputs!$S$3:$BF$5,MATCH('Business Unit 1'!$B$1,Inputs!$A$3:$A$6,0),FALSE),"-")</f>
        <v>-</v>
      </c>
      <c r="I62" s="114" t="str">
        <f>IFERROR(HLOOKUP($B62,Inputs!$S$3:$BF$5,MATCH('Business Unit 1'!$B$1,Inputs!$A$3:$A$6,0),FALSE),"-")</f>
        <v>-</v>
      </c>
      <c r="J62" s="114" t="str">
        <f>IFERROR(HLOOKUP($B62,Inputs!$S$3:$BF$5,MATCH('Business Unit 1'!$B$1,Inputs!$A$3:$A$6,0),FALSE),"-")</f>
        <v>-</v>
      </c>
      <c r="K62" s="114" t="str">
        <f>IFERROR(HLOOKUP($B62,Inputs!$S$3:$BF$5,MATCH('Business Unit 1'!$B$1,Inputs!$A$3:$A$6,0),FALSE),"-")</f>
        <v>-</v>
      </c>
      <c r="L62" s="114" t="str">
        <f>IFERROR(HLOOKUP($B62,Inputs!$S$3:$BF$5,MATCH('Business Unit 1'!$B$1,Inputs!$A$3:$A$6,0),FALSE),"-")</f>
        <v>-</v>
      </c>
      <c r="M62" s="114" t="str">
        <f>IFERROR(HLOOKUP($B62,Inputs!$S$3:$BF$5,MATCH('Business Unit 1'!$B$1,Inputs!$A$3:$A$6,0),FALSE),"-")</f>
        <v>-</v>
      </c>
      <c r="N62" s="114" t="str">
        <f>IFERROR(HLOOKUP($B62,Inputs!$S$3:$BF$5,MATCH('Business Unit 1'!$B$1,Inputs!$A$3:$A$6,0),FALSE),"-")</f>
        <v>-</v>
      </c>
      <c r="O62" s="148" t="str">
        <f t="shared" si="5"/>
        <v>-</v>
      </c>
      <c r="P62" s="148" t="str">
        <f t="shared" si="5"/>
        <v>-</v>
      </c>
      <c r="Q62" s="115" t="str">
        <f t="shared" si="6"/>
        <v>-</v>
      </c>
      <c r="R62" s="5">
        <f t="shared" si="7"/>
        <v>0</v>
      </c>
      <c r="S62" s="46">
        <v>1080</v>
      </c>
      <c r="T62" s="31" t="str">
        <f t="shared" si="8"/>
        <v>-</v>
      </c>
      <c r="U62" s="47">
        <f t="shared" si="9"/>
        <v>0</v>
      </c>
    </row>
    <row r="63" spans="1:27" s="3" customFormat="1">
      <c r="A63" s="48" t="s">
        <v>97</v>
      </c>
      <c r="B63" s="27" t="s">
        <v>98</v>
      </c>
      <c r="C63" s="114" t="str">
        <f>IFERROR(HLOOKUP($B63,Inputs!$S$3:$BF$5,MATCH('Business Unit 1'!$B$1,Inputs!$A$3:$A$6,0),FALSE),"-")</f>
        <v>-</v>
      </c>
      <c r="D63" s="114" t="str">
        <f>IFERROR(HLOOKUP($B63,Inputs!$S$3:$BF$5,MATCH('Business Unit 1'!$B$1,Inputs!$A$3:$A$6,0),FALSE),"-")</f>
        <v>-</v>
      </c>
      <c r="E63" s="114" t="str">
        <f>IFERROR(HLOOKUP($B63,Inputs!$S$3:$BF$5,MATCH('Business Unit 1'!$B$1,Inputs!$A$3:$A$6,0),FALSE),"-")</f>
        <v>-</v>
      </c>
      <c r="F63" s="114" t="str">
        <f>IFERROR(HLOOKUP($B63,Inputs!$S$3:$BF$5,MATCH('Business Unit 1'!$B$1,Inputs!$A$3:$A$6,0),FALSE),"-")</f>
        <v>-</v>
      </c>
      <c r="G63" s="114" t="str">
        <f>IFERROR(HLOOKUP($B63,Inputs!$S$3:$BF$5,MATCH('Business Unit 1'!$B$1,Inputs!$A$3:$A$6,0),FALSE),"-")</f>
        <v>-</v>
      </c>
      <c r="H63" s="114" t="str">
        <f>IFERROR(HLOOKUP($B63,Inputs!$S$3:$BF$5,MATCH('Business Unit 1'!$B$1,Inputs!$A$3:$A$6,0),FALSE),"-")</f>
        <v>-</v>
      </c>
      <c r="I63" s="114" t="str">
        <f>IFERROR(HLOOKUP($B63,Inputs!$S$3:$BF$5,MATCH('Business Unit 1'!$B$1,Inputs!$A$3:$A$6,0),FALSE),"-")</f>
        <v>-</v>
      </c>
      <c r="J63" s="114" t="str">
        <f>IFERROR(HLOOKUP($B63,Inputs!$S$3:$BF$5,MATCH('Business Unit 1'!$B$1,Inputs!$A$3:$A$6,0),FALSE),"-")</f>
        <v>-</v>
      </c>
      <c r="K63" s="114" t="str">
        <f>IFERROR(HLOOKUP($B63,Inputs!$S$3:$BF$5,MATCH('Business Unit 1'!$B$1,Inputs!$A$3:$A$6,0),FALSE),"-")</f>
        <v>-</v>
      </c>
      <c r="L63" s="114" t="str">
        <f>IFERROR(HLOOKUP($B63,Inputs!$S$3:$BF$5,MATCH('Business Unit 1'!$B$1,Inputs!$A$3:$A$6,0),FALSE),"-")</f>
        <v>-</v>
      </c>
      <c r="M63" s="114" t="str">
        <f>IFERROR(HLOOKUP($B63,Inputs!$S$3:$BF$5,MATCH('Business Unit 1'!$B$1,Inputs!$A$3:$A$6,0),FALSE),"-")</f>
        <v>-</v>
      </c>
      <c r="N63" s="114" t="str">
        <f>IFERROR(HLOOKUP($B63,Inputs!$S$3:$BF$5,MATCH('Business Unit 1'!$B$1,Inputs!$A$3:$A$6,0),FALSE),"-")</f>
        <v>-</v>
      </c>
      <c r="O63" s="148" t="str">
        <f t="shared" si="5"/>
        <v>-</v>
      </c>
      <c r="P63" s="148" t="str">
        <f t="shared" si="5"/>
        <v>-</v>
      </c>
      <c r="Q63" s="115" t="str">
        <f t="shared" si="6"/>
        <v>-</v>
      </c>
      <c r="R63" s="5">
        <f t="shared" si="7"/>
        <v>0</v>
      </c>
      <c r="S63" s="46">
        <v>1555</v>
      </c>
      <c r="T63" s="31" t="str">
        <f t="shared" si="8"/>
        <v>-</v>
      </c>
      <c r="U63" s="47">
        <f t="shared" si="9"/>
        <v>0</v>
      </c>
      <c r="AA63" s="3" t="s">
        <v>0</v>
      </c>
    </row>
    <row r="64" spans="1:27" s="3" customFormat="1">
      <c r="A64" s="48" t="s">
        <v>99</v>
      </c>
      <c r="B64" s="27" t="s">
        <v>100</v>
      </c>
      <c r="C64" s="114" t="str">
        <f>IFERROR(HLOOKUP($B64,Inputs!$S$3:$BF$5,MATCH('Business Unit 1'!$B$1,Inputs!$A$3:$A$6,0),FALSE),"-")</f>
        <v>-</v>
      </c>
      <c r="D64" s="114" t="str">
        <f>IFERROR(HLOOKUP($B64,Inputs!$S$3:$BF$5,MATCH('Business Unit 1'!$B$1,Inputs!$A$3:$A$6,0),FALSE),"-")</f>
        <v>-</v>
      </c>
      <c r="E64" s="114" t="str">
        <f>IFERROR(HLOOKUP($B64,Inputs!$S$3:$BF$5,MATCH('Business Unit 1'!$B$1,Inputs!$A$3:$A$6,0),FALSE),"-")</f>
        <v>-</v>
      </c>
      <c r="F64" s="114" t="str">
        <f>IFERROR(HLOOKUP($B64,Inputs!$S$3:$BF$5,MATCH('Business Unit 1'!$B$1,Inputs!$A$3:$A$6,0),FALSE),"-")</f>
        <v>-</v>
      </c>
      <c r="G64" s="114" t="str">
        <f>IFERROR(HLOOKUP($B64,Inputs!$S$3:$BF$5,MATCH('Business Unit 1'!$B$1,Inputs!$A$3:$A$6,0),FALSE),"-")</f>
        <v>-</v>
      </c>
      <c r="H64" s="114" t="str">
        <f>IFERROR(HLOOKUP($B64,Inputs!$S$3:$BF$5,MATCH('Business Unit 1'!$B$1,Inputs!$A$3:$A$6,0),FALSE),"-")</f>
        <v>-</v>
      </c>
      <c r="I64" s="114" t="str">
        <f>IFERROR(HLOOKUP($B64,Inputs!$S$3:$BF$5,MATCH('Business Unit 1'!$B$1,Inputs!$A$3:$A$6,0),FALSE),"-")</f>
        <v>-</v>
      </c>
      <c r="J64" s="114" t="str">
        <f>IFERROR(HLOOKUP($B64,Inputs!$S$3:$BF$5,MATCH('Business Unit 1'!$B$1,Inputs!$A$3:$A$6,0),FALSE),"-")</f>
        <v>-</v>
      </c>
      <c r="K64" s="114" t="str">
        <f>IFERROR(HLOOKUP($B64,Inputs!$S$3:$BF$5,MATCH('Business Unit 1'!$B$1,Inputs!$A$3:$A$6,0),FALSE),"-")</f>
        <v>-</v>
      </c>
      <c r="L64" s="114" t="str">
        <f>IFERROR(HLOOKUP($B64,Inputs!$S$3:$BF$5,MATCH('Business Unit 1'!$B$1,Inputs!$A$3:$A$6,0),FALSE),"-")</f>
        <v>-</v>
      </c>
      <c r="M64" s="114" t="str">
        <f>IFERROR(HLOOKUP($B64,Inputs!$S$3:$BF$5,MATCH('Business Unit 1'!$B$1,Inputs!$A$3:$A$6,0),FALSE),"-")</f>
        <v>-</v>
      </c>
      <c r="N64" s="114" t="str">
        <f>IFERROR(HLOOKUP($B64,Inputs!$S$3:$BF$5,MATCH('Business Unit 1'!$B$1,Inputs!$A$3:$A$6,0),FALSE),"-")</f>
        <v>-</v>
      </c>
      <c r="O64" s="148" t="str">
        <f t="shared" si="5"/>
        <v>-</v>
      </c>
      <c r="P64" s="148" t="str">
        <f t="shared" si="5"/>
        <v>-</v>
      </c>
      <c r="Q64" s="115" t="str">
        <f t="shared" si="6"/>
        <v>-</v>
      </c>
      <c r="R64" s="5">
        <f t="shared" si="7"/>
        <v>0</v>
      </c>
      <c r="S64" s="46">
        <v>0</v>
      </c>
      <c r="T64" s="31" t="str">
        <f t="shared" si="8"/>
        <v>-</v>
      </c>
      <c r="U64" s="47">
        <f t="shared" si="9"/>
        <v>0</v>
      </c>
    </row>
    <row r="65" spans="1:27" s="3" customFormat="1">
      <c r="A65" s="48" t="s">
        <v>101</v>
      </c>
      <c r="B65" s="27" t="s">
        <v>102</v>
      </c>
      <c r="C65" s="114" t="str">
        <f>IFERROR(HLOOKUP($B65,Inputs!$S$3:$BF$5,MATCH('Business Unit 1'!$B$1,Inputs!$A$3:$A$6,0),FALSE),"-")</f>
        <v>-</v>
      </c>
      <c r="D65" s="114" t="str">
        <f>IFERROR(HLOOKUP($B65,Inputs!$S$3:$BF$5,MATCH('Business Unit 1'!$B$1,Inputs!$A$3:$A$6,0),FALSE),"-")</f>
        <v>-</v>
      </c>
      <c r="E65" s="114" t="str">
        <f>IFERROR(HLOOKUP($B65,Inputs!$S$3:$BF$5,MATCH('Business Unit 1'!$B$1,Inputs!$A$3:$A$6,0),FALSE),"-")</f>
        <v>-</v>
      </c>
      <c r="F65" s="114" t="str">
        <f>IFERROR(HLOOKUP($B65,Inputs!$S$3:$BF$5,MATCH('Business Unit 1'!$B$1,Inputs!$A$3:$A$6,0),FALSE),"-")</f>
        <v>-</v>
      </c>
      <c r="G65" s="114" t="str">
        <f>IFERROR(HLOOKUP($B65,Inputs!$S$3:$BF$5,MATCH('Business Unit 1'!$B$1,Inputs!$A$3:$A$6,0),FALSE),"-")</f>
        <v>-</v>
      </c>
      <c r="H65" s="114" t="str">
        <f>IFERROR(HLOOKUP($B65,Inputs!$S$3:$BF$5,MATCH('Business Unit 1'!$B$1,Inputs!$A$3:$A$6,0),FALSE),"-")</f>
        <v>-</v>
      </c>
      <c r="I65" s="114" t="str">
        <f>IFERROR(HLOOKUP($B65,Inputs!$S$3:$BF$5,MATCH('Business Unit 1'!$B$1,Inputs!$A$3:$A$6,0),FALSE),"-")</f>
        <v>-</v>
      </c>
      <c r="J65" s="114" t="str">
        <f>IFERROR(HLOOKUP($B65,Inputs!$S$3:$BF$5,MATCH('Business Unit 1'!$B$1,Inputs!$A$3:$A$6,0),FALSE),"-")</f>
        <v>-</v>
      </c>
      <c r="K65" s="114" t="str">
        <f>IFERROR(HLOOKUP($B65,Inputs!$S$3:$BF$5,MATCH('Business Unit 1'!$B$1,Inputs!$A$3:$A$6,0),FALSE),"-")</f>
        <v>-</v>
      </c>
      <c r="L65" s="114" t="str">
        <f>IFERROR(HLOOKUP($B65,Inputs!$S$3:$BF$5,MATCH('Business Unit 1'!$B$1,Inputs!$A$3:$A$6,0),FALSE),"-")</f>
        <v>-</v>
      </c>
      <c r="M65" s="114" t="str">
        <f>IFERROR(HLOOKUP($B65,Inputs!$S$3:$BF$5,MATCH('Business Unit 1'!$B$1,Inputs!$A$3:$A$6,0),FALSE),"-")</f>
        <v>-</v>
      </c>
      <c r="N65" s="114" t="str">
        <f>IFERROR(HLOOKUP($B65,Inputs!$S$3:$BF$5,MATCH('Business Unit 1'!$B$1,Inputs!$A$3:$A$6,0),FALSE),"-")</f>
        <v>-</v>
      </c>
      <c r="O65" s="148" t="str">
        <f t="shared" si="5"/>
        <v>-</v>
      </c>
      <c r="P65" s="148" t="str">
        <f t="shared" si="5"/>
        <v>-</v>
      </c>
      <c r="Q65" s="115" t="str">
        <f t="shared" si="6"/>
        <v>-</v>
      </c>
      <c r="R65" s="5">
        <f t="shared" si="7"/>
        <v>0</v>
      </c>
      <c r="S65" s="46">
        <v>10804</v>
      </c>
      <c r="T65" s="31" t="str">
        <f t="shared" si="8"/>
        <v>-</v>
      </c>
      <c r="U65" s="47">
        <f t="shared" si="9"/>
        <v>0</v>
      </c>
    </row>
    <row r="66" spans="1:27" s="3" customFormat="1">
      <c r="A66" s="48" t="s">
        <v>103</v>
      </c>
      <c r="B66" s="27" t="s">
        <v>104</v>
      </c>
      <c r="C66" s="114" t="str">
        <f>IFERROR(HLOOKUP($B66,Inputs!$S$3:$BF$5,MATCH('Business Unit 1'!$B$1,Inputs!$A$3:$A$6,0),FALSE),"-")</f>
        <v>-</v>
      </c>
      <c r="D66" s="114" t="str">
        <f>IFERROR(HLOOKUP($B66,Inputs!$S$3:$BF$5,MATCH('Business Unit 1'!$B$1,Inputs!$A$3:$A$6,0),FALSE),"-")</f>
        <v>-</v>
      </c>
      <c r="E66" s="114" t="str">
        <f>IFERROR(HLOOKUP($B66,Inputs!$S$3:$BF$5,MATCH('Business Unit 1'!$B$1,Inputs!$A$3:$A$6,0),FALSE),"-")</f>
        <v>-</v>
      </c>
      <c r="F66" s="114" t="str">
        <f>IFERROR(HLOOKUP($B66,Inputs!$S$3:$BF$5,MATCH('Business Unit 1'!$B$1,Inputs!$A$3:$A$6,0),FALSE),"-")</f>
        <v>-</v>
      </c>
      <c r="G66" s="114" t="str">
        <f>IFERROR(HLOOKUP($B66,Inputs!$S$3:$BF$5,MATCH('Business Unit 1'!$B$1,Inputs!$A$3:$A$6,0),FALSE),"-")</f>
        <v>-</v>
      </c>
      <c r="H66" s="114" t="str">
        <f>IFERROR(HLOOKUP($B66,Inputs!$S$3:$BF$5,MATCH('Business Unit 1'!$B$1,Inputs!$A$3:$A$6,0),FALSE),"-")</f>
        <v>-</v>
      </c>
      <c r="I66" s="114" t="str">
        <f>IFERROR(HLOOKUP($B66,Inputs!$S$3:$BF$5,MATCH('Business Unit 1'!$B$1,Inputs!$A$3:$A$6,0),FALSE),"-")</f>
        <v>-</v>
      </c>
      <c r="J66" s="114" t="str">
        <f>IFERROR(HLOOKUP($B66,Inputs!$S$3:$BF$5,MATCH('Business Unit 1'!$B$1,Inputs!$A$3:$A$6,0),FALSE),"-")</f>
        <v>-</v>
      </c>
      <c r="K66" s="114" t="str">
        <f>IFERROR(HLOOKUP($B66,Inputs!$S$3:$BF$5,MATCH('Business Unit 1'!$B$1,Inputs!$A$3:$A$6,0),FALSE),"-")</f>
        <v>-</v>
      </c>
      <c r="L66" s="114" t="str">
        <f>IFERROR(HLOOKUP($B66,Inputs!$S$3:$BF$5,MATCH('Business Unit 1'!$B$1,Inputs!$A$3:$A$6,0),FALSE),"-")</f>
        <v>-</v>
      </c>
      <c r="M66" s="114" t="str">
        <f>IFERROR(HLOOKUP($B66,Inputs!$S$3:$BF$5,MATCH('Business Unit 1'!$B$1,Inputs!$A$3:$A$6,0),FALSE),"-")</f>
        <v>-</v>
      </c>
      <c r="N66" s="114" t="str">
        <f>IFERROR(HLOOKUP($B66,Inputs!$S$3:$BF$5,MATCH('Business Unit 1'!$B$1,Inputs!$A$3:$A$6,0),FALSE),"-")</f>
        <v>-</v>
      </c>
      <c r="O66" s="148" t="str">
        <f t="shared" si="5"/>
        <v>-</v>
      </c>
      <c r="P66" s="148" t="str">
        <f t="shared" si="5"/>
        <v>-</v>
      </c>
      <c r="Q66" s="115" t="str">
        <f t="shared" si="6"/>
        <v>-</v>
      </c>
      <c r="R66" s="5">
        <f t="shared" si="7"/>
        <v>0</v>
      </c>
      <c r="S66" s="46">
        <v>1028</v>
      </c>
      <c r="T66" s="31" t="str">
        <f t="shared" si="8"/>
        <v>-</v>
      </c>
      <c r="U66" s="47">
        <f t="shared" si="9"/>
        <v>0</v>
      </c>
    </row>
    <row r="67" spans="1:27" s="3" customFormat="1">
      <c r="A67" s="48" t="s">
        <v>105</v>
      </c>
      <c r="B67" s="27" t="s">
        <v>106</v>
      </c>
      <c r="C67" s="114" t="str">
        <f>IFERROR(HLOOKUP($B67,Inputs!$S$3:$BF$5,MATCH('Business Unit 1'!$B$1,Inputs!$A$3:$A$6,0),FALSE),"-")</f>
        <v>-</v>
      </c>
      <c r="D67" s="114" t="str">
        <f>IFERROR(HLOOKUP($B67,Inputs!$S$3:$BF$5,MATCH('Business Unit 1'!$B$1,Inputs!$A$3:$A$6,0),FALSE),"-")</f>
        <v>-</v>
      </c>
      <c r="E67" s="114" t="str">
        <f>IFERROR(HLOOKUP($B67,Inputs!$S$3:$BF$5,MATCH('Business Unit 1'!$B$1,Inputs!$A$3:$A$6,0),FALSE),"-")</f>
        <v>-</v>
      </c>
      <c r="F67" s="114" t="str">
        <f>IFERROR(HLOOKUP($B67,Inputs!$S$3:$BF$5,MATCH('Business Unit 1'!$B$1,Inputs!$A$3:$A$6,0),FALSE),"-")</f>
        <v>-</v>
      </c>
      <c r="G67" s="114" t="str">
        <f>IFERROR(HLOOKUP($B67,Inputs!$S$3:$BF$5,MATCH('Business Unit 1'!$B$1,Inputs!$A$3:$A$6,0),FALSE),"-")</f>
        <v>-</v>
      </c>
      <c r="H67" s="114" t="str">
        <f>IFERROR(HLOOKUP($B67,Inputs!$S$3:$BF$5,MATCH('Business Unit 1'!$B$1,Inputs!$A$3:$A$6,0),FALSE),"-")</f>
        <v>-</v>
      </c>
      <c r="I67" s="114" t="str">
        <f>IFERROR(HLOOKUP($B67,Inputs!$S$3:$BF$5,MATCH('Business Unit 1'!$B$1,Inputs!$A$3:$A$6,0),FALSE),"-")</f>
        <v>-</v>
      </c>
      <c r="J67" s="114" t="str">
        <f>IFERROR(HLOOKUP($B67,Inputs!$S$3:$BF$5,MATCH('Business Unit 1'!$B$1,Inputs!$A$3:$A$6,0),FALSE),"-")</f>
        <v>-</v>
      </c>
      <c r="K67" s="114" t="str">
        <f>IFERROR(HLOOKUP($B67,Inputs!$S$3:$BF$5,MATCH('Business Unit 1'!$B$1,Inputs!$A$3:$A$6,0),FALSE),"-")</f>
        <v>-</v>
      </c>
      <c r="L67" s="114" t="str">
        <f>IFERROR(HLOOKUP($B67,Inputs!$S$3:$BF$5,MATCH('Business Unit 1'!$B$1,Inputs!$A$3:$A$6,0),FALSE),"-")</f>
        <v>-</v>
      </c>
      <c r="M67" s="114" t="str">
        <f>IFERROR(HLOOKUP($B67,Inputs!$S$3:$BF$5,MATCH('Business Unit 1'!$B$1,Inputs!$A$3:$A$6,0),FALSE),"-")</f>
        <v>-</v>
      </c>
      <c r="N67" s="114" t="str">
        <f>IFERROR(HLOOKUP($B67,Inputs!$S$3:$BF$5,MATCH('Business Unit 1'!$B$1,Inputs!$A$3:$A$6,0),FALSE),"-")</f>
        <v>-</v>
      </c>
      <c r="O67" s="148" t="str">
        <f t="shared" si="5"/>
        <v>-</v>
      </c>
      <c r="P67" s="148" t="str">
        <f t="shared" si="5"/>
        <v>-</v>
      </c>
      <c r="Q67" s="115" t="str">
        <f t="shared" si="6"/>
        <v>-</v>
      </c>
      <c r="R67" s="5">
        <f t="shared" si="7"/>
        <v>0</v>
      </c>
      <c r="S67" s="46">
        <v>0</v>
      </c>
      <c r="T67" s="31" t="str">
        <f t="shared" si="8"/>
        <v>-</v>
      </c>
      <c r="U67" s="47">
        <f t="shared" si="9"/>
        <v>0</v>
      </c>
    </row>
    <row r="68" spans="1:27" s="3" customFormat="1">
      <c r="A68" s="48" t="s">
        <v>107</v>
      </c>
      <c r="B68" s="27" t="s">
        <v>108</v>
      </c>
      <c r="C68" s="114" t="str">
        <f>IFERROR(HLOOKUP($B68,Inputs!$S$3:$BF$5,MATCH('Business Unit 1'!$B$1,Inputs!$A$3:$A$6,0),FALSE),"-")</f>
        <v>-</v>
      </c>
      <c r="D68" s="114" t="str">
        <f>IFERROR(HLOOKUP($B68,Inputs!$S$3:$BF$5,MATCH('Business Unit 1'!$B$1,Inputs!$A$3:$A$6,0),FALSE),"-")</f>
        <v>-</v>
      </c>
      <c r="E68" s="114" t="str">
        <f>IFERROR(HLOOKUP($B68,Inputs!$S$3:$BF$5,MATCH('Business Unit 1'!$B$1,Inputs!$A$3:$A$6,0),FALSE),"-")</f>
        <v>-</v>
      </c>
      <c r="F68" s="114" t="str">
        <f>IFERROR(HLOOKUP($B68,Inputs!$S$3:$BF$5,MATCH('Business Unit 1'!$B$1,Inputs!$A$3:$A$6,0),FALSE),"-")</f>
        <v>-</v>
      </c>
      <c r="G68" s="114" t="str">
        <f>IFERROR(HLOOKUP($B68,Inputs!$S$3:$BF$5,MATCH('Business Unit 1'!$B$1,Inputs!$A$3:$A$6,0),FALSE),"-")</f>
        <v>-</v>
      </c>
      <c r="H68" s="114" t="str">
        <f>IFERROR(HLOOKUP($B68,Inputs!$S$3:$BF$5,MATCH('Business Unit 1'!$B$1,Inputs!$A$3:$A$6,0),FALSE),"-")</f>
        <v>-</v>
      </c>
      <c r="I68" s="114" t="str">
        <f>IFERROR(HLOOKUP($B68,Inputs!$S$3:$BF$5,MATCH('Business Unit 1'!$B$1,Inputs!$A$3:$A$6,0),FALSE),"-")</f>
        <v>-</v>
      </c>
      <c r="J68" s="114" t="str">
        <f>IFERROR(HLOOKUP($B68,Inputs!$S$3:$BF$5,MATCH('Business Unit 1'!$B$1,Inputs!$A$3:$A$6,0),FALSE),"-")</f>
        <v>-</v>
      </c>
      <c r="K68" s="114" t="str">
        <f>IFERROR(HLOOKUP($B68,Inputs!$S$3:$BF$5,MATCH('Business Unit 1'!$B$1,Inputs!$A$3:$A$6,0),FALSE),"-")</f>
        <v>-</v>
      </c>
      <c r="L68" s="114" t="str">
        <f>IFERROR(HLOOKUP($B68,Inputs!$S$3:$BF$5,MATCH('Business Unit 1'!$B$1,Inputs!$A$3:$A$6,0),FALSE),"-")</f>
        <v>-</v>
      </c>
      <c r="M68" s="114" t="str">
        <f>IFERROR(HLOOKUP($B68,Inputs!$S$3:$BF$5,MATCH('Business Unit 1'!$B$1,Inputs!$A$3:$A$6,0),FALSE),"-")</f>
        <v>-</v>
      </c>
      <c r="N68" s="114" t="str">
        <f>IFERROR(HLOOKUP($B68,Inputs!$S$3:$BF$5,MATCH('Business Unit 1'!$B$1,Inputs!$A$3:$A$6,0),FALSE),"-")</f>
        <v>-</v>
      </c>
      <c r="O68" s="148" t="str">
        <f t="shared" si="5"/>
        <v>-</v>
      </c>
      <c r="P68" s="148" t="str">
        <f t="shared" si="5"/>
        <v>-</v>
      </c>
      <c r="Q68" s="115" t="str">
        <f t="shared" si="6"/>
        <v>-</v>
      </c>
      <c r="R68" s="5">
        <f t="shared" si="7"/>
        <v>0</v>
      </c>
      <c r="S68" s="46">
        <v>2418</v>
      </c>
      <c r="T68" s="31" t="str">
        <f t="shared" si="8"/>
        <v>-</v>
      </c>
      <c r="U68" s="47">
        <f t="shared" si="9"/>
        <v>0</v>
      </c>
      <c r="AA68" s="3" t="s">
        <v>0</v>
      </c>
    </row>
    <row r="69" spans="1:27" s="3" customFormat="1">
      <c r="A69" s="48" t="s">
        <v>109</v>
      </c>
      <c r="B69" s="27" t="s">
        <v>110</v>
      </c>
      <c r="C69" s="114" t="str">
        <f>IFERROR(HLOOKUP($B69,Inputs!$S$3:$BF$5,MATCH('Business Unit 1'!$B$1,Inputs!$A$3:$A$6,0),FALSE),"-")</f>
        <v>-</v>
      </c>
      <c r="D69" s="114" t="str">
        <f>IFERROR(HLOOKUP($B69,Inputs!$S$3:$BF$5,MATCH('Business Unit 1'!$B$1,Inputs!$A$3:$A$6,0),FALSE),"-")</f>
        <v>-</v>
      </c>
      <c r="E69" s="114" t="str">
        <f>IFERROR(HLOOKUP($B69,Inputs!$S$3:$BF$5,MATCH('Business Unit 1'!$B$1,Inputs!$A$3:$A$6,0),FALSE),"-")</f>
        <v>-</v>
      </c>
      <c r="F69" s="114" t="str">
        <f>IFERROR(HLOOKUP($B69,Inputs!$S$3:$BF$5,MATCH('Business Unit 1'!$B$1,Inputs!$A$3:$A$6,0),FALSE),"-")</f>
        <v>-</v>
      </c>
      <c r="G69" s="114" t="str">
        <f>IFERROR(HLOOKUP($B69,Inputs!$S$3:$BF$5,MATCH('Business Unit 1'!$B$1,Inputs!$A$3:$A$6,0),FALSE),"-")</f>
        <v>-</v>
      </c>
      <c r="H69" s="114" t="str">
        <f>IFERROR(HLOOKUP($B69,Inputs!$S$3:$BF$5,MATCH('Business Unit 1'!$B$1,Inputs!$A$3:$A$6,0),FALSE),"-")</f>
        <v>-</v>
      </c>
      <c r="I69" s="114" t="str">
        <f>IFERROR(HLOOKUP($B69,Inputs!$S$3:$BF$5,MATCH('Business Unit 1'!$B$1,Inputs!$A$3:$A$6,0),FALSE),"-")</f>
        <v>-</v>
      </c>
      <c r="J69" s="114" t="str">
        <f>IFERROR(HLOOKUP($B69,Inputs!$S$3:$BF$5,MATCH('Business Unit 1'!$B$1,Inputs!$A$3:$A$6,0),FALSE),"-")</f>
        <v>-</v>
      </c>
      <c r="K69" s="114" t="str">
        <f>IFERROR(HLOOKUP($B69,Inputs!$S$3:$BF$5,MATCH('Business Unit 1'!$B$1,Inputs!$A$3:$A$6,0),FALSE),"-")</f>
        <v>-</v>
      </c>
      <c r="L69" s="114" t="str">
        <f>IFERROR(HLOOKUP($B69,Inputs!$S$3:$BF$5,MATCH('Business Unit 1'!$B$1,Inputs!$A$3:$A$6,0),FALSE),"-")</f>
        <v>-</v>
      </c>
      <c r="M69" s="114" t="str">
        <f>IFERROR(HLOOKUP($B69,Inputs!$S$3:$BF$5,MATCH('Business Unit 1'!$B$1,Inputs!$A$3:$A$6,0),FALSE),"-")</f>
        <v>-</v>
      </c>
      <c r="N69" s="114" t="str">
        <f>IFERROR(HLOOKUP($B69,Inputs!$S$3:$BF$5,MATCH('Business Unit 1'!$B$1,Inputs!$A$3:$A$6,0),FALSE),"-")</f>
        <v>-</v>
      </c>
      <c r="O69" s="148" t="str">
        <f t="shared" si="5"/>
        <v>-</v>
      </c>
      <c r="P69" s="148" t="str">
        <f t="shared" si="5"/>
        <v>-</v>
      </c>
      <c r="Q69" s="115" t="str">
        <f t="shared" si="6"/>
        <v>-</v>
      </c>
      <c r="R69" s="5">
        <f t="shared" si="7"/>
        <v>0</v>
      </c>
      <c r="S69" s="46">
        <v>0</v>
      </c>
      <c r="T69" s="31" t="str">
        <f t="shared" si="8"/>
        <v>-</v>
      </c>
      <c r="U69" s="47">
        <f t="shared" si="9"/>
        <v>0</v>
      </c>
    </row>
    <row r="70" spans="1:27" s="3" customFormat="1">
      <c r="A70" s="48" t="s">
        <v>111</v>
      </c>
      <c r="B70" s="27" t="s">
        <v>112</v>
      </c>
      <c r="C70" s="114" t="str">
        <f>IFERROR(HLOOKUP($B70,Inputs!$S$3:$BF$5,MATCH('Business Unit 1'!$B$1,Inputs!$A$3:$A$6,0),FALSE),"-")</f>
        <v>-</v>
      </c>
      <c r="D70" s="114" t="str">
        <f>IFERROR(HLOOKUP($B70,Inputs!$S$3:$BF$5,MATCH('Business Unit 1'!$B$1,Inputs!$A$3:$A$6,0),FALSE),"-")</f>
        <v>-</v>
      </c>
      <c r="E70" s="114" t="str">
        <f>IFERROR(HLOOKUP($B70,Inputs!$S$3:$BF$5,MATCH('Business Unit 1'!$B$1,Inputs!$A$3:$A$6,0),FALSE),"-")</f>
        <v>-</v>
      </c>
      <c r="F70" s="114" t="str">
        <f>IFERROR(HLOOKUP($B70,Inputs!$S$3:$BF$5,MATCH('Business Unit 1'!$B$1,Inputs!$A$3:$A$6,0),FALSE),"-")</f>
        <v>-</v>
      </c>
      <c r="G70" s="114" t="str">
        <f>IFERROR(HLOOKUP($B70,Inputs!$S$3:$BF$5,MATCH('Business Unit 1'!$B$1,Inputs!$A$3:$A$6,0),FALSE),"-")</f>
        <v>-</v>
      </c>
      <c r="H70" s="114" t="str">
        <f>IFERROR(HLOOKUP($B70,Inputs!$S$3:$BF$5,MATCH('Business Unit 1'!$B$1,Inputs!$A$3:$A$6,0),FALSE),"-")</f>
        <v>-</v>
      </c>
      <c r="I70" s="114" t="str">
        <f>IFERROR(HLOOKUP($B70,Inputs!$S$3:$BF$5,MATCH('Business Unit 1'!$B$1,Inputs!$A$3:$A$6,0),FALSE),"-")</f>
        <v>-</v>
      </c>
      <c r="J70" s="114" t="str">
        <f>IFERROR(HLOOKUP($B70,Inputs!$S$3:$BF$5,MATCH('Business Unit 1'!$B$1,Inputs!$A$3:$A$6,0),FALSE),"-")</f>
        <v>-</v>
      </c>
      <c r="K70" s="114" t="str">
        <f>IFERROR(HLOOKUP($B70,Inputs!$S$3:$BF$5,MATCH('Business Unit 1'!$B$1,Inputs!$A$3:$A$6,0),FALSE),"-")</f>
        <v>-</v>
      </c>
      <c r="L70" s="114" t="str">
        <f>IFERROR(HLOOKUP($B70,Inputs!$S$3:$BF$5,MATCH('Business Unit 1'!$B$1,Inputs!$A$3:$A$6,0),FALSE),"-")</f>
        <v>-</v>
      </c>
      <c r="M70" s="114" t="str">
        <f>IFERROR(HLOOKUP($B70,Inputs!$S$3:$BF$5,MATCH('Business Unit 1'!$B$1,Inputs!$A$3:$A$6,0),FALSE),"-")</f>
        <v>-</v>
      </c>
      <c r="N70" s="114" t="str">
        <f>IFERROR(HLOOKUP($B70,Inputs!$S$3:$BF$5,MATCH('Business Unit 1'!$B$1,Inputs!$A$3:$A$6,0),FALSE),"-")</f>
        <v>-</v>
      </c>
      <c r="O70" s="148" t="str">
        <f t="shared" si="5"/>
        <v>-</v>
      </c>
      <c r="P70" s="148" t="str">
        <f t="shared" si="5"/>
        <v>-</v>
      </c>
      <c r="Q70" s="115" t="str">
        <f t="shared" si="6"/>
        <v>-</v>
      </c>
      <c r="R70" s="5">
        <f t="shared" si="7"/>
        <v>0</v>
      </c>
      <c r="S70" s="46">
        <v>3638</v>
      </c>
      <c r="T70" s="31" t="str">
        <f t="shared" si="8"/>
        <v>-</v>
      </c>
      <c r="U70" s="47">
        <f t="shared" si="9"/>
        <v>0</v>
      </c>
    </row>
    <row r="71" spans="1:27" s="3" customFormat="1">
      <c r="A71" s="48" t="s">
        <v>113</v>
      </c>
      <c r="B71" s="27" t="s">
        <v>114</v>
      </c>
      <c r="C71" s="114" t="str">
        <f>IFERROR(HLOOKUP($B71,Inputs!$S$3:$BF$5,MATCH('Business Unit 1'!$B$1,Inputs!$A$3:$A$6,0),FALSE),"-")</f>
        <v>-</v>
      </c>
      <c r="D71" s="114" t="str">
        <f>IFERROR(HLOOKUP($B71,Inputs!$S$3:$BF$5,MATCH('Business Unit 1'!$B$1,Inputs!$A$3:$A$6,0),FALSE),"-")</f>
        <v>-</v>
      </c>
      <c r="E71" s="114" t="str">
        <f>IFERROR(HLOOKUP($B71,Inputs!$S$3:$BF$5,MATCH('Business Unit 1'!$B$1,Inputs!$A$3:$A$6,0),FALSE),"-")</f>
        <v>-</v>
      </c>
      <c r="F71" s="114" t="str">
        <f>IFERROR(HLOOKUP($B71,Inputs!$S$3:$BF$5,MATCH('Business Unit 1'!$B$1,Inputs!$A$3:$A$6,0),FALSE),"-")</f>
        <v>-</v>
      </c>
      <c r="G71" s="114" t="str">
        <f>IFERROR(HLOOKUP($B71,Inputs!$S$3:$BF$5,MATCH('Business Unit 1'!$B$1,Inputs!$A$3:$A$6,0),FALSE),"-")</f>
        <v>-</v>
      </c>
      <c r="H71" s="114" t="str">
        <f>IFERROR(HLOOKUP($B71,Inputs!$S$3:$BF$5,MATCH('Business Unit 1'!$B$1,Inputs!$A$3:$A$6,0),FALSE),"-")</f>
        <v>-</v>
      </c>
      <c r="I71" s="114" t="str">
        <f>IFERROR(HLOOKUP($B71,Inputs!$S$3:$BF$5,MATCH('Business Unit 1'!$B$1,Inputs!$A$3:$A$6,0),FALSE),"-")</f>
        <v>-</v>
      </c>
      <c r="J71" s="114" t="str">
        <f>IFERROR(HLOOKUP($B71,Inputs!$S$3:$BF$5,MATCH('Business Unit 1'!$B$1,Inputs!$A$3:$A$6,0),FALSE),"-")</f>
        <v>-</v>
      </c>
      <c r="K71" s="114" t="str">
        <f>IFERROR(HLOOKUP($B71,Inputs!$S$3:$BF$5,MATCH('Business Unit 1'!$B$1,Inputs!$A$3:$A$6,0),FALSE),"-")</f>
        <v>-</v>
      </c>
      <c r="L71" s="114" t="str">
        <f>IFERROR(HLOOKUP($B71,Inputs!$S$3:$BF$5,MATCH('Business Unit 1'!$B$1,Inputs!$A$3:$A$6,0),FALSE),"-")</f>
        <v>-</v>
      </c>
      <c r="M71" s="114" t="str">
        <f>IFERROR(HLOOKUP($B71,Inputs!$S$3:$BF$5,MATCH('Business Unit 1'!$B$1,Inputs!$A$3:$A$6,0),FALSE),"-")</f>
        <v>-</v>
      </c>
      <c r="N71" s="114" t="str">
        <f>IFERROR(HLOOKUP($B71,Inputs!$S$3:$BF$5,MATCH('Business Unit 1'!$B$1,Inputs!$A$3:$A$6,0),FALSE),"-")</f>
        <v>-</v>
      </c>
      <c r="O71" s="148" t="str">
        <f t="shared" si="5"/>
        <v>-</v>
      </c>
      <c r="P71" s="148" t="str">
        <f t="shared" si="5"/>
        <v>-</v>
      </c>
      <c r="Q71" s="115" t="str">
        <f t="shared" si="6"/>
        <v>-</v>
      </c>
      <c r="R71" s="5">
        <f t="shared" si="7"/>
        <v>0</v>
      </c>
      <c r="S71" s="46">
        <v>0</v>
      </c>
      <c r="T71" s="31" t="str">
        <f t="shared" si="8"/>
        <v>-</v>
      </c>
      <c r="U71" s="47">
        <f t="shared" si="9"/>
        <v>0</v>
      </c>
    </row>
    <row r="72" spans="1:27" s="3" customFormat="1">
      <c r="A72" s="48" t="s">
        <v>115</v>
      </c>
      <c r="B72" s="27" t="s">
        <v>116</v>
      </c>
      <c r="C72" s="114" t="str">
        <f>IFERROR(HLOOKUP($B72,Inputs!$S$3:$BF$5,MATCH('Business Unit 1'!$B$1,Inputs!$A$3:$A$6,0),FALSE),"-")</f>
        <v>-</v>
      </c>
      <c r="D72" s="114" t="str">
        <f>IFERROR(HLOOKUP($B72,Inputs!$S$3:$BF$5,MATCH('Business Unit 1'!$B$1,Inputs!$A$3:$A$6,0),FALSE),"-")</f>
        <v>-</v>
      </c>
      <c r="E72" s="114" t="str">
        <f>IFERROR(HLOOKUP($B72,Inputs!$S$3:$BF$5,MATCH('Business Unit 1'!$B$1,Inputs!$A$3:$A$6,0),FALSE),"-")</f>
        <v>-</v>
      </c>
      <c r="F72" s="114" t="str">
        <f>IFERROR(HLOOKUP($B72,Inputs!$S$3:$BF$5,MATCH('Business Unit 1'!$B$1,Inputs!$A$3:$A$6,0),FALSE),"-")</f>
        <v>-</v>
      </c>
      <c r="G72" s="114" t="str">
        <f>IFERROR(HLOOKUP($B72,Inputs!$S$3:$BF$5,MATCH('Business Unit 1'!$B$1,Inputs!$A$3:$A$6,0),FALSE),"-")</f>
        <v>-</v>
      </c>
      <c r="H72" s="114" t="str">
        <f>IFERROR(HLOOKUP($B72,Inputs!$S$3:$BF$5,MATCH('Business Unit 1'!$B$1,Inputs!$A$3:$A$6,0),FALSE),"-")</f>
        <v>-</v>
      </c>
      <c r="I72" s="114" t="str">
        <f>IFERROR(HLOOKUP($B72,Inputs!$S$3:$BF$5,MATCH('Business Unit 1'!$B$1,Inputs!$A$3:$A$6,0),FALSE),"-")</f>
        <v>-</v>
      </c>
      <c r="J72" s="114" t="str">
        <f>IFERROR(HLOOKUP($B72,Inputs!$S$3:$BF$5,MATCH('Business Unit 1'!$B$1,Inputs!$A$3:$A$6,0),FALSE),"-")</f>
        <v>-</v>
      </c>
      <c r="K72" s="114" t="str">
        <f>IFERROR(HLOOKUP($B72,Inputs!$S$3:$BF$5,MATCH('Business Unit 1'!$B$1,Inputs!$A$3:$A$6,0),FALSE),"-")</f>
        <v>-</v>
      </c>
      <c r="L72" s="114" t="str">
        <f>IFERROR(HLOOKUP($B72,Inputs!$S$3:$BF$5,MATCH('Business Unit 1'!$B$1,Inputs!$A$3:$A$6,0),FALSE),"-")</f>
        <v>-</v>
      </c>
      <c r="M72" s="114" t="str">
        <f>IFERROR(HLOOKUP($B72,Inputs!$S$3:$BF$5,MATCH('Business Unit 1'!$B$1,Inputs!$A$3:$A$6,0),FALSE),"-")</f>
        <v>-</v>
      </c>
      <c r="N72" s="114" t="str">
        <f>IFERROR(HLOOKUP($B72,Inputs!$S$3:$BF$5,MATCH('Business Unit 1'!$B$1,Inputs!$A$3:$A$6,0),FALSE),"-")</f>
        <v>-</v>
      </c>
      <c r="O72" s="148" t="str">
        <f t="shared" si="5"/>
        <v>-</v>
      </c>
      <c r="P72" s="148" t="str">
        <f t="shared" si="5"/>
        <v>-</v>
      </c>
      <c r="Q72" s="115" t="str">
        <f t="shared" si="6"/>
        <v>-</v>
      </c>
      <c r="R72" s="5">
        <f t="shared" si="7"/>
        <v>0</v>
      </c>
      <c r="S72" s="46">
        <v>0</v>
      </c>
      <c r="T72" s="31" t="str">
        <f t="shared" si="8"/>
        <v>-</v>
      </c>
      <c r="U72" s="47">
        <f t="shared" si="9"/>
        <v>0</v>
      </c>
    </row>
    <row r="73" spans="1:27" s="3" customFormat="1">
      <c r="A73" s="48" t="s">
        <v>117</v>
      </c>
      <c r="B73" s="27" t="s">
        <v>118</v>
      </c>
      <c r="C73" s="114" t="str">
        <f>IFERROR(HLOOKUP($B73,Inputs!$S$3:$BF$5,MATCH('Business Unit 1'!$B$1,Inputs!$A$3:$A$6,0),FALSE),"-")</f>
        <v>-</v>
      </c>
      <c r="D73" s="114" t="str">
        <f>IFERROR(HLOOKUP($B73,Inputs!$S$3:$BF$5,MATCH('Business Unit 1'!$B$1,Inputs!$A$3:$A$6,0),FALSE),"-")</f>
        <v>-</v>
      </c>
      <c r="E73" s="114" t="str">
        <f>IFERROR(HLOOKUP($B73,Inputs!$S$3:$BF$5,MATCH('Business Unit 1'!$B$1,Inputs!$A$3:$A$6,0),FALSE),"-")</f>
        <v>-</v>
      </c>
      <c r="F73" s="114" t="str">
        <f>IFERROR(HLOOKUP($B73,Inputs!$S$3:$BF$5,MATCH('Business Unit 1'!$B$1,Inputs!$A$3:$A$6,0),FALSE),"-")</f>
        <v>-</v>
      </c>
      <c r="G73" s="114" t="str">
        <f>IFERROR(HLOOKUP($B73,Inputs!$S$3:$BF$5,MATCH('Business Unit 1'!$B$1,Inputs!$A$3:$A$6,0),FALSE),"-")</f>
        <v>-</v>
      </c>
      <c r="H73" s="114" t="str">
        <f>IFERROR(HLOOKUP($B73,Inputs!$S$3:$BF$5,MATCH('Business Unit 1'!$B$1,Inputs!$A$3:$A$6,0),FALSE),"-")</f>
        <v>-</v>
      </c>
      <c r="I73" s="114" t="str">
        <f>IFERROR(HLOOKUP($B73,Inputs!$S$3:$BF$5,MATCH('Business Unit 1'!$B$1,Inputs!$A$3:$A$6,0),FALSE),"-")</f>
        <v>-</v>
      </c>
      <c r="J73" s="114" t="str">
        <f>IFERROR(HLOOKUP($B73,Inputs!$S$3:$BF$5,MATCH('Business Unit 1'!$B$1,Inputs!$A$3:$A$6,0),FALSE),"-")</f>
        <v>-</v>
      </c>
      <c r="K73" s="114" t="str">
        <f>IFERROR(HLOOKUP($B73,Inputs!$S$3:$BF$5,MATCH('Business Unit 1'!$B$1,Inputs!$A$3:$A$6,0),FALSE),"-")</f>
        <v>-</v>
      </c>
      <c r="L73" s="114" t="str">
        <f>IFERROR(HLOOKUP($B73,Inputs!$S$3:$BF$5,MATCH('Business Unit 1'!$B$1,Inputs!$A$3:$A$6,0),FALSE),"-")</f>
        <v>-</v>
      </c>
      <c r="M73" s="114" t="str">
        <f>IFERROR(HLOOKUP($B73,Inputs!$S$3:$BF$5,MATCH('Business Unit 1'!$B$1,Inputs!$A$3:$A$6,0),FALSE),"-")</f>
        <v>-</v>
      </c>
      <c r="N73" s="114" t="str">
        <f>IFERROR(HLOOKUP($B73,Inputs!$S$3:$BF$5,MATCH('Business Unit 1'!$B$1,Inputs!$A$3:$A$6,0),FALSE),"-")</f>
        <v>-</v>
      </c>
      <c r="O73" s="148" t="str">
        <f t="shared" ref="O73:P75" si="10">IF(SUM($C73:$N73)=0,"-",SUM($C73:$N73))</f>
        <v>-</v>
      </c>
      <c r="P73" s="148" t="str">
        <f t="shared" si="10"/>
        <v>-</v>
      </c>
      <c r="Q73" s="115" t="str">
        <f t="shared" ref="Q73:Q76" si="11">IFERROR(IF(+O73-P73=0,"-",+O73-P73),"-")</f>
        <v>-</v>
      </c>
      <c r="R73" s="5">
        <f t="shared" ref="R73:R76" si="12">IF(ISERROR(Q73/P73),0,(Q73/P73))</f>
        <v>0</v>
      </c>
      <c r="S73" s="46">
        <v>7108</v>
      </c>
      <c r="T73" s="31" t="str">
        <f t="shared" ref="T73:T75" si="13">IFERROR(IF(O73-S73=0,"-",O73-S73),"-")</f>
        <v>-</v>
      </c>
      <c r="U73" s="47">
        <f t="shared" si="9"/>
        <v>0</v>
      </c>
    </row>
    <row r="74" spans="1:27" s="3" customFormat="1">
      <c r="A74" s="48" t="s">
        <v>119</v>
      </c>
      <c r="B74" s="27" t="s">
        <v>120</v>
      </c>
      <c r="C74" s="114" t="str">
        <f>IFERROR(HLOOKUP($B74,Inputs!$S$3:$BF$5,MATCH('Business Unit 1'!$B$1,Inputs!$A$3:$A$6,0),FALSE),"-")</f>
        <v>-</v>
      </c>
      <c r="D74" s="114" t="str">
        <f>IFERROR(HLOOKUP($B74,Inputs!$S$3:$BF$5,MATCH('Business Unit 1'!$B$1,Inputs!$A$3:$A$6,0),FALSE),"-")</f>
        <v>-</v>
      </c>
      <c r="E74" s="114" t="str">
        <f>IFERROR(HLOOKUP($B74,Inputs!$S$3:$BF$5,MATCH('Business Unit 1'!$B$1,Inputs!$A$3:$A$6,0),FALSE),"-")</f>
        <v>-</v>
      </c>
      <c r="F74" s="114" t="str">
        <f>IFERROR(HLOOKUP($B74,Inputs!$S$3:$BF$5,MATCH('Business Unit 1'!$B$1,Inputs!$A$3:$A$6,0),FALSE),"-")</f>
        <v>-</v>
      </c>
      <c r="G74" s="114" t="str">
        <f>IFERROR(HLOOKUP($B74,Inputs!$S$3:$BF$5,MATCH('Business Unit 1'!$B$1,Inputs!$A$3:$A$6,0),FALSE),"-")</f>
        <v>-</v>
      </c>
      <c r="H74" s="114" t="str">
        <f>IFERROR(HLOOKUP($B74,Inputs!$S$3:$BF$5,MATCH('Business Unit 1'!$B$1,Inputs!$A$3:$A$6,0),FALSE),"-")</f>
        <v>-</v>
      </c>
      <c r="I74" s="114" t="str">
        <f>IFERROR(HLOOKUP($B74,Inputs!$S$3:$BF$5,MATCH('Business Unit 1'!$B$1,Inputs!$A$3:$A$6,0),FALSE),"-")</f>
        <v>-</v>
      </c>
      <c r="J74" s="114" t="str">
        <f>IFERROR(HLOOKUP($B74,Inputs!$S$3:$BF$5,MATCH('Business Unit 1'!$B$1,Inputs!$A$3:$A$6,0),FALSE),"-")</f>
        <v>-</v>
      </c>
      <c r="K74" s="114" t="str">
        <f>IFERROR(HLOOKUP($B74,Inputs!$S$3:$BF$5,MATCH('Business Unit 1'!$B$1,Inputs!$A$3:$A$6,0),FALSE),"-")</f>
        <v>-</v>
      </c>
      <c r="L74" s="114" t="str">
        <f>IFERROR(HLOOKUP($B74,Inputs!$S$3:$BF$5,MATCH('Business Unit 1'!$B$1,Inputs!$A$3:$A$6,0),FALSE),"-")</f>
        <v>-</v>
      </c>
      <c r="M74" s="114" t="str">
        <f>IFERROR(HLOOKUP($B74,Inputs!$S$3:$BF$5,MATCH('Business Unit 1'!$B$1,Inputs!$A$3:$A$6,0),FALSE),"-")</f>
        <v>-</v>
      </c>
      <c r="N74" s="114" t="str">
        <f>IFERROR(HLOOKUP($B74,Inputs!$S$3:$BF$5,MATCH('Business Unit 1'!$B$1,Inputs!$A$3:$A$6,0),FALSE),"-")</f>
        <v>-</v>
      </c>
      <c r="O74" s="148" t="str">
        <f t="shared" si="10"/>
        <v>-</v>
      </c>
      <c r="P74" s="148" t="str">
        <f t="shared" si="10"/>
        <v>-</v>
      </c>
      <c r="Q74" s="115" t="str">
        <f t="shared" si="11"/>
        <v>-</v>
      </c>
      <c r="R74" s="5">
        <f t="shared" si="12"/>
        <v>0</v>
      </c>
      <c r="S74" s="46">
        <v>172077</v>
      </c>
      <c r="T74" s="31" t="str">
        <f t="shared" si="13"/>
        <v>-</v>
      </c>
      <c r="U74" s="47">
        <f>IF(ISERROR(T74/S74),0,(T74/S74))</f>
        <v>0</v>
      </c>
      <c r="AA74" s="3" t="s">
        <v>0</v>
      </c>
    </row>
    <row r="75" spans="1:27" s="3" customFormat="1">
      <c r="A75" s="48"/>
      <c r="B75" s="33" t="s">
        <v>121</v>
      </c>
      <c r="C75" s="126">
        <f>SUM(C21:C74)</f>
        <v>62583.333333333336</v>
      </c>
      <c r="D75" s="126">
        <f>SUM(D21:D74)</f>
        <v>62605.243055555569</v>
      </c>
      <c r="E75" s="126">
        <f>SUM(E21:E74)</f>
        <v>62627.161906828718</v>
      </c>
      <c r="F75" s="126">
        <f>SUM(F21:F74)</f>
        <v>62649.089890956559</v>
      </c>
      <c r="G75" s="126">
        <f>SUM(G21:G74)</f>
        <v>62671.027011744467</v>
      </c>
      <c r="H75" s="127">
        <f>SUM(H21:H74)</f>
        <v>62692.97327299937</v>
      </c>
      <c r="I75" s="127">
        <f>SUM(I21:I74)</f>
        <v>62714.928678529781</v>
      </c>
      <c r="J75" s="127">
        <f>SUM(J21:J74)</f>
        <v>62736.893232145849</v>
      </c>
      <c r="K75" s="127">
        <f>SUM(K21:K74)</f>
        <v>62758.866937659237</v>
      </c>
      <c r="L75" s="127">
        <f>SUM(L21:L74)</f>
        <v>62780.849798883268</v>
      </c>
      <c r="M75" s="127">
        <f>SUM(M21:M74)</f>
        <v>62802.841819632806</v>
      </c>
      <c r="N75" s="127">
        <f>SUM(N21:N74)</f>
        <v>62824.843003724323</v>
      </c>
      <c r="O75" s="152">
        <f t="shared" si="10"/>
        <v>752448.05194199341</v>
      </c>
      <c r="P75" s="152">
        <f>IF(SUM($C75:$N75)=0,"-",SUM($C75:$N75))</f>
        <v>752448.05194199341</v>
      </c>
      <c r="Q75" s="127" t="str">
        <f t="shared" si="11"/>
        <v>-</v>
      </c>
      <c r="R75" s="52">
        <f t="shared" si="12"/>
        <v>0</v>
      </c>
      <c r="S75" s="53">
        <f>SUM(S21:S74)</f>
        <v>4076786</v>
      </c>
      <c r="T75" s="54">
        <f t="shared" si="13"/>
        <v>-3324337.9480580064</v>
      </c>
      <c r="U75" s="42">
        <f>T75/S75</f>
        <v>-0.81543106458322967</v>
      </c>
      <c r="AA75" s="3" t="s">
        <v>0</v>
      </c>
    </row>
    <row r="76" spans="1:27" s="3" customFormat="1">
      <c r="A76" s="48"/>
      <c r="B76" s="33" t="s">
        <v>122</v>
      </c>
      <c r="C76" s="128">
        <f>C19-C75</f>
        <v>104083.33333333331</v>
      </c>
      <c r="D76" s="128">
        <f>D19-D75</f>
        <v>104061.42361111109</v>
      </c>
      <c r="E76" s="128">
        <f>E19-E75</f>
        <v>104039.50475983796</v>
      </c>
      <c r="F76" s="128">
        <f>F19-F75</f>
        <v>104017.5767757101</v>
      </c>
      <c r="G76" s="128">
        <f>G19-G75</f>
        <v>103995.63965492221</v>
      </c>
      <c r="H76" s="129">
        <f>H19-H75</f>
        <v>103973.69339366732</v>
      </c>
      <c r="I76" s="129">
        <f>I19-I75</f>
        <v>103951.73798813688</v>
      </c>
      <c r="J76" s="128">
        <f>J19-J75</f>
        <v>103929.77343452082</v>
      </c>
      <c r="K76" s="128">
        <f>K19-K75</f>
        <v>103907.79972900738</v>
      </c>
      <c r="L76" s="128">
        <f>L19-L75</f>
        <v>103885.81686778339</v>
      </c>
      <c r="M76" s="128">
        <f>M19-M75</f>
        <v>103863.82484703383</v>
      </c>
      <c r="N76" s="128">
        <f>N19-N75</f>
        <v>103841.82366294219</v>
      </c>
      <c r="O76" s="153">
        <f>IF(SUM($C76:$N76)=0,"-",SUM($C76:$N76))</f>
        <v>1247551.9480580068</v>
      </c>
      <c r="P76" s="154">
        <f>P19-P75</f>
        <v>1247551.9480580066</v>
      </c>
      <c r="Q76" s="129">
        <f t="shared" si="11"/>
        <v>2.3283064365386963E-10</v>
      </c>
      <c r="R76" s="55">
        <f t="shared" si="12"/>
        <v>1.8663001890727188E-16</v>
      </c>
      <c r="S76" s="56">
        <f>S19-S75</f>
        <v>929449</v>
      </c>
      <c r="T76" s="57"/>
    </row>
    <row r="77" spans="1:27" s="3" customFormat="1">
      <c r="A77" s="48"/>
      <c r="B77" s="27" t="s">
        <v>123</v>
      </c>
      <c r="C77" s="130"/>
      <c r="D77" s="130"/>
      <c r="E77" s="130"/>
      <c r="F77" s="130"/>
      <c r="G77" s="130"/>
      <c r="H77" s="131"/>
      <c r="I77" s="131"/>
      <c r="J77" s="130"/>
      <c r="K77" s="130"/>
      <c r="L77" s="130"/>
      <c r="M77" s="130"/>
      <c r="N77" s="130"/>
      <c r="O77" s="155"/>
      <c r="P77" s="155"/>
      <c r="Q77" s="131"/>
      <c r="R77" s="58"/>
      <c r="S77" s="59"/>
      <c r="T77" s="60"/>
    </row>
    <row r="78" spans="1:27" s="3" customFormat="1">
      <c r="A78" s="48" t="s">
        <v>124</v>
      </c>
      <c r="B78" s="27" t="s">
        <v>125</v>
      </c>
      <c r="C78" s="136">
        <f>SUM(D78:O78)</f>
        <v>0</v>
      </c>
      <c r="D78" s="136">
        <v>0</v>
      </c>
      <c r="E78" s="136">
        <v>0</v>
      </c>
      <c r="F78" s="136">
        <v>0</v>
      </c>
      <c r="G78" s="136">
        <v>0</v>
      </c>
      <c r="H78" s="132">
        <v>0</v>
      </c>
      <c r="I78" s="132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56">
        <v>0</v>
      </c>
      <c r="P78" s="156">
        <v>0</v>
      </c>
      <c r="Q78" s="132"/>
      <c r="R78" s="36"/>
      <c r="S78" s="44"/>
      <c r="T78" s="29"/>
    </row>
    <row r="79" spans="1:27" s="3" customFormat="1">
      <c r="A79" s="48" t="s">
        <v>126</v>
      </c>
      <c r="B79" s="27" t="s">
        <v>127</v>
      </c>
      <c r="C79" s="136">
        <f>SUM(D79:O79)</f>
        <v>0</v>
      </c>
      <c r="D79" s="136">
        <v>0</v>
      </c>
      <c r="E79" s="136">
        <v>0</v>
      </c>
      <c r="F79" s="136">
        <v>0</v>
      </c>
      <c r="G79" s="136">
        <v>0</v>
      </c>
      <c r="H79" s="132">
        <v>0</v>
      </c>
      <c r="I79" s="132">
        <v>0</v>
      </c>
      <c r="J79" s="136">
        <v>0</v>
      </c>
      <c r="K79" s="136">
        <v>0</v>
      </c>
      <c r="L79" s="136">
        <v>0</v>
      </c>
      <c r="M79" s="136">
        <v>0</v>
      </c>
      <c r="N79" s="136">
        <v>0</v>
      </c>
      <c r="O79" s="156">
        <v>0</v>
      </c>
      <c r="P79" s="156">
        <v>0</v>
      </c>
      <c r="Q79" s="132"/>
      <c r="R79" s="36"/>
      <c r="S79" s="44"/>
      <c r="T79" s="29"/>
    </row>
    <row r="80" spans="1:27" s="3" customFormat="1">
      <c r="A80" s="48" t="s">
        <v>128</v>
      </c>
      <c r="B80" s="27" t="s">
        <v>129</v>
      </c>
      <c r="C80" s="136">
        <f>SUM(D80:O80)</f>
        <v>0</v>
      </c>
      <c r="D80" s="136">
        <v>0</v>
      </c>
      <c r="E80" s="136">
        <v>0</v>
      </c>
      <c r="F80" s="136">
        <v>0</v>
      </c>
      <c r="G80" s="136">
        <v>0</v>
      </c>
      <c r="H80" s="132">
        <v>0</v>
      </c>
      <c r="I80" s="132">
        <v>0</v>
      </c>
      <c r="J80" s="136">
        <v>0</v>
      </c>
      <c r="K80" s="136">
        <v>0</v>
      </c>
      <c r="L80" s="136">
        <v>0</v>
      </c>
      <c r="M80" s="136">
        <v>0</v>
      </c>
      <c r="N80" s="136">
        <v>0</v>
      </c>
      <c r="O80" s="156">
        <v>0</v>
      </c>
      <c r="P80" s="156">
        <v>0</v>
      </c>
      <c r="Q80" s="132"/>
      <c r="R80" s="36"/>
      <c r="S80" s="44"/>
      <c r="T80" s="29"/>
    </row>
    <row r="81" spans="1:28" s="3" customFormat="1">
      <c r="A81" s="48" t="s">
        <v>130</v>
      </c>
      <c r="B81" s="27" t="s">
        <v>131</v>
      </c>
      <c r="C81" s="130">
        <v>0</v>
      </c>
      <c r="D81" s="137">
        <v>0</v>
      </c>
      <c r="E81" s="137">
        <v>0</v>
      </c>
      <c r="F81" s="137">
        <v>0</v>
      </c>
      <c r="G81" s="137">
        <v>0</v>
      </c>
      <c r="H81" s="137">
        <v>0</v>
      </c>
      <c r="I81" s="137">
        <v>0</v>
      </c>
      <c r="J81" s="137">
        <v>0</v>
      </c>
      <c r="K81" s="137">
        <v>0</v>
      </c>
      <c r="L81" s="137">
        <v>0</v>
      </c>
      <c r="M81" s="137">
        <v>0</v>
      </c>
      <c r="N81" s="137">
        <v>0</v>
      </c>
      <c r="O81" s="157">
        <f>SUM(C81:N81)</f>
        <v>0</v>
      </c>
      <c r="P81" s="157">
        <v>0</v>
      </c>
      <c r="Q81" s="133" t="str">
        <f>IF(+O81-P81=0,"-",+O81-P81)</f>
        <v>-</v>
      </c>
      <c r="R81" s="61">
        <f>IF(ISERROR(Q81/P81),0,(Q81/P81))</f>
        <v>0</v>
      </c>
      <c r="S81" s="62">
        <v>2276</v>
      </c>
      <c r="T81" s="31">
        <f>IF(O81-S81=0,"-",O81-S81)</f>
        <v>-2276</v>
      </c>
      <c r="U81" s="45">
        <f>IF(ISERROR(T81/S81),0,(T81/S81))</f>
        <v>-1</v>
      </c>
      <c r="V81" s="3" t="s">
        <v>0</v>
      </c>
      <c r="AB81" s="3" t="s">
        <v>0</v>
      </c>
    </row>
    <row r="82" spans="1:28" s="3" customFormat="1">
      <c r="A82" s="48" t="s">
        <v>132</v>
      </c>
      <c r="B82" s="27" t="s">
        <v>133</v>
      </c>
      <c r="C82" s="138">
        <f>SUM(D82:O82)</f>
        <v>0</v>
      </c>
      <c r="D82" s="138">
        <v>0</v>
      </c>
      <c r="E82" s="138">
        <v>0</v>
      </c>
      <c r="F82" s="138">
        <v>0</v>
      </c>
      <c r="G82" s="138">
        <v>0</v>
      </c>
      <c r="H82" s="139">
        <v>0</v>
      </c>
      <c r="I82" s="139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0</v>
      </c>
      <c r="O82" s="155">
        <v>0</v>
      </c>
      <c r="P82" s="155">
        <v>0</v>
      </c>
      <c r="Q82" s="142" t="str">
        <f>IF(+O82-P82=0,"-",+O82-P82)</f>
        <v>-</v>
      </c>
      <c r="R82" s="58">
        <f>IF(ISERROR(Q82/P82),0,(Q82/P82))</f>
        <v>0</v>
      </c>
      <c r="S82" s="143"/>
      <c r="T82" s="143" t="str">
        <f>IF(0=0,"-")</f>
        <v>-</v>
      </c>
      <c r="U82" s="15">
        <f>IF(ISERROR(T82/S82),0,(T82/S82))</f>
        <v>0</v>
      </c>
      <c r="V82" s="15"/>
    </row>
    <row r="83" spans="1:28" s="3" customFormat="1">
      <c r="A83" s="48"/>
      <c r="B83" s="33" t="s">
        <v>134</v>
      </c>
      <c r="C83" s="130">
        <f>SUM(C78:C82)</f>
        <v>0</v>
      </c>
      <c r="D83" s="130">
        <f t="shared" ref="D83:N83" si="14">SUM(D78:D82)</f>
        <v>0</v>
      </c>
      <c r="E83" s="130">
        <f t="shared" si="14"/>
        <v>0</v>
      </c>
      <c r="F83" s="130">
        <f t="shared" si="14"/>
        <v>0</v>
      </c>
      <c r="G83" s="130">
        <f t="shared" si="14"/>
        <v>0</v>
      </c>
      <c r="H83" s="130">
        <f t="shared" si="14"/>
        <v>0</v>
      </c>
      <c r="I83" s="130">
        <f t="shared" si="14"/>
        <v>0</v>
      </c>
      <c r="J83" s="130">
        <f t="shared" si="14"/>
        <v>0</v>
      </c>
      <c r="K83" s="130">
        <f t="shared" si="14"/>
        <v>0</v>
      </c>
      <c r="L83" s="130">
        <f t="shared" si="14"/>
        <v>0</v>
      </c>
      <c r="M83" s="130">
        <f t="shared" si="14"/>
        <v>0</v>
      </c>
      <c r="N83" s="130">
        <f t="shared" si="14"/>
        <v>0</v>
      </c>
      <c r="O83" s="155">
        <f>SUM(O78:O82)</f>
        <v>0</v>
      </c>
      <c r="P83" s="155">
        <f>SUM(P78:P82)</f>
        <v>0</v>
      </c>
      <c r="Q83" s="141">
        <f>+O83-P83</f>
        <v>0</v>
      </c>
      <c r="R83" s="58">
        <f>IF(ISERROR(Q83/P83),0,(Q83/P83))</f>
        <v>0</v>
      </c>
      <c r="S83" s="59">
        <f>SUM(S78:S82)</f>
        <v>2276</v>
      </c>
      <c r="T83" s="32">
        <f>O83-S83</f>
        <v>-2276</v>
      </c>
      <c r="U83" s="63">
        <f>IF(ISERROR(T83/S83),0,(T83/S83))</f>
        <v>-1</v>
      </c>
      <c r="V83" s="15"/>
    </row>
    <row r="84" spans="1:28" s="3" customFormat="1" ht="14" thickBot="1">
      <c r="A84" s="48"/>
      <c r="B84" s="33" t="s">
        <v>135</v>
      </c>
      <c r="C84" s="134">
        <f>IF(C76+C83=0,"-",C76+C83)</f>
        <v>104083.33333333331</v>
      </c>
      <c r="D84" s="134">
        <f t="shared" ref="D84:N84" si="15">IF(D76+D83=0,"-",D76+D83)</f>
        <v>104061.42361111109</v>
      </c>
      <c r="E84" s="134">
        <f t="shared" si="15"/>
        <v>104039.50475983796</v>
      </c>
      <c r="F84" s="134">
        <f t="shared" si="15"/>
        <v>104017.5767757101</v>
      </c>
      <c r="G84" s="134">
        <f t="shared" si="15"/>
        <v>103995.63965492221</v>
      </c>
      <c r="H84" s="134">
        <f t="shared" si="15"/>
        <v>103973.69339366732</v>
      </c>
      <c r="I84" s="134">
        <f t="shared" si="15"/>
        <v>103951.73798813688</v>
      </c>
      <c r="J84" s="134">
        <f t="shared" si="15"/>
        <v>103929.77343452082</v>
      </c>
      <c r="K84" s="134">
        <f t="shared" si="15"/>
        <v>103907.79972900738</v>
      </c>
      <c r="L84" s="134">
        <f t="shared" si="15"/>
        <v>103885.81686778339</v>
      </c>
      <c r="M84" s="134">
        <f t="shared" si="15"/>
        <v>103863.82484703383</v>
      </c>
      <c r="N84" s="134">
        <f t="shared" si="15"/>
        <v>103841.82366294219</v>
      </c>
      <c r="O84" s="158">
        <f>IF(O76+O83=0,"-",O76+O83)</f>
        <v>1247551.9480580068</v>
      </c>
      <c r="P84" s="158">
        <f>P76+P83</f>
        <v>1247551.9480580066</v>
      </c>
      <c r="Q84" s="135">
        <f>IF(+O84-P84=0,"-",+O84-P84)</f>
        <v>2.3283064365386963E-10</v>
      </c>
      <c r="R84" s="64">
        <f>IF(ISERROR(Q84/P84),0,(Q84/P84))</f>
        <v>1.8663001890727188E-16</v>
      </c>
      <c r="S84" s="65">
        <f>S76+S83</f>
        <v>931725</v>
      </c>
      <c r="T84" s="66">
        <f>IF(O84-S84=0,"-",O84-S84)</f>
        <v>315826.94805800682</v>
      </c>
      <c r="U84" s="67">
        <f>T84/S84</f>
        <v>0.33897013395369535</v>
      </c>
      <c r="V84" s="15" t="s">
        <v>0</v>
      </c>
      <c r="AB84" s="3" t="s">
        <v>0</v>
      </c>
    </row>
    <row r="85" spans="1:28" s="3" customFormat="1">
      <c r="A85" s="48"/>
      <c r="B85" s="33"/>
      <c r="C85" s="68"/>
      <c r="D85" s="68"/>
      <c r="E85" s="68"/>
      <c r="F85" s="68"/>
      <c r="G85" s="68"/>
      <c r="H85" s="69"/>
      <c r="I85" s="69"/>
      <c r="J85" s="68"/>
      <c r="K85" s="68"/>
      <c r="L85" s="68"/>
      <c r="M85" s="68"/>
      <c r="N85" s="68"/>
      <c r="O85" s="68"/>
      <c r="P85" s="68"/>
      <c r="Q85" s="69"/>
      <c r="R85" s="34"/>
      <c r="S85" s="6"/>
    </row>
    <row r="86" spans="1:28" s="3" customFormat="1">
      <c r="A86" s="26"/>
      <c r="B86" s="70" t="s">
        <v>136</v>
      </c>
      <c r="C86" s="71">
        <f>IF(ISERR(C84/C19),0,C84/C19)</f>
        <v>0.62449999999999994</v>
      </c>
      <c r="D86" s="71">
        <f>IF(ISERR(D84/D19),0,D84/D19)</f>
        <v>0.62436854166666655</v>
      </c>
      <c r="E86" s="71">
        <f>IF(ISERR(E84/E19),0,E84/E19)</f>
        <v>0.62423702855902774</v>
      </c>
      <c r="F86" s="71">
        <f>IF(ISERR(F84/F19),0,F84/F19)</f>
        <v>0.62410546065426065</v>
      </c>
      <c r="G86" s="71">
        <f>IF(ISERR(G84/G19),0,G84/G19)</f>
        <v>0.6239738379295332</v>
      </c>
      <c r="H86" s="58">
        <f>IF(ISERR(H84/H19),0,H84/H19)</f>
        <v>0.62384216036200379</v>
      </c>
      <c r="I86" s="58">
        <f>IF(ISERR(I84/I19),0,I84/I19)</f>
        <v>0.62371042792882136</v>
      </c>
      <c r="J86" s="71">
        <f>IF(ISERR(J84/J19),0,J84/J19)</f>
        <v>0.62357864060712498</v>
      </c>
      <c r="K86" s="71">
        <f>IF(ISERR(K84/K19),0,K84/K19)</f>
        <v>0.62344679837404449</v>
      </c>
      <c r="L86" s="71">
        <f>IF(ISERR(L84/L19),0,L84/L19)</f>
        <v>0.62331490120670041</v>
      </c>
      <c r="M86" s="71">
        <f>IF(ISERR(M84/M19),0,M84/M19)</f>
        <v>0.62318294908220317</v>
      </c>
      <c r="N86" s="71">
        <f>IF(ISERR(N84/N19),0,N84/N19)</f>
        <v>0.62305094197765376</v>
      </c>
      <c r="O86" s="71">
        <f>IF(ISERR(O84/O19),0,O84/O19)</f>
        <v>0.62377597402900342</v>
      </c>
      <c r="P86" s="71">
        <f>IF(ISERR(P84/P19),0,P84/P19)</f>
        <v>0.62377597402900331</v>
      </c>
      <c r="Q86" s="71"/>
      <c r="R86" s="71"/>
      <c r="S86" s="71">
        <f>IF(ISERR(S84/S19),0,S84/S19)</f>
        <v>0.18611291719226125</v>
      </c>
      <c r="T86" s="45"/>
      <c r="U86" s="45"/>
    </row>
    <row r="87" spans="1:28" s="3" customFormat="1">
      <c r="A87" s="1"/>
      <c r="H87" s="4"/>
      <c r="I87" s="4"/>
      <c r="Q87" s="4"/>
      <c r="R87" s="5"/>
      <c r="S87" s="6"/>
    </row>
    <row r="88" spans="1:28" s="3" customFormat="1">
      <c r="A88" s="1"/>
      <c r="C88" s="3" t="s">
        <v>0</v>
      </c>
      <c r="H88" s="4"/>
      <c r="I88" s="4"/>
      <c r="Q88" s="4"/>
      <c r="R88" s="5"/>
      <c r="S88" s="6"/>
    </row>
    <row r="96" spans="1:28" s="3" customFormat="1">
      <c r="A96" s="1"/>
      <c r="H96" s="4"/>
      <c r="I96" s="4"/>
      <c r="Q96" s="4"/>
      <c r="R96" s="5"/>
      <c r="S96" s="6"/>
      <c r="AB96" s="3" t="s">
        <v>0</v>
      </c>
    </row>
    <row r="98" spans="1:28" s="3" customFormat="1">
      <c r="A98" s="1"/>
      <c r="H98" s="4"/>
      <c r="I98" s="4"/>
      <c r="Q98" s="4"/>
      <c r="R98" s="5"/>
      <c r="S98" s="6"/>
      <c r="AB98" s="3" t="s">
        <v>0</v>
      </c>
    </row>
    <row r="100" spans="1:28" s="3" customFormat="1">
      <c r="A100" s="1"/>
      <c r="H100" s="4"/>
      <c r="I100" s="4"/>
      <c r="Q100" s="4"/>
      <c r="R100" s="5"/>
      <c r="S100" s="6"/>
      <c r="AA100" s="3" t="s">
        <v>0</v>
      </c>
    </row>
    <row r="116" spans="1:19" s="3" customFormat="1">
      <c r="A116" s="1"/>
      <c r="H116" s="4"/>
      <c r="I116" s="4"/>
      <c r="O116" s="72"/>
      <c r="P116" s="72"/>
      <c r="Q116" s="73"/>
      <c r="R116" s="58"/>
      <c r="S116" s="6"/>
    </row>
  </sheetData>
  <mergeCells count="2">
    <mergeCell ref="Q5:R5"/>
    <mergeCell ref="T5:U5"/>
  </mergeCells>
  <pageMargins left="0.7" right="0.7" top="0.75" bottom="0.75" header="0.3" footer="0.3"/>
  <pageSetup scale="37" orientation="landscape" r:id="rId1"/>
  <headerFooter>
    <oddHeader>&amp;R&amp;G</oddHeader>
    <oddFooter>&amp;L&amp;"Arial,Bold"Financial Forecast Tempate - Creative Agencies
Provided by Door 417 Consulting | www.door417.com&amp;C&amp;"Arial,Bold"&amp;P of &amp;N&amp;R&amp;"Arial,Bold"&amp;D &amp;T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B5BC1-B036-2241-B80A-EC1C810D74FF}">
  <sheetPr>
    <tabColor rgb="FF92D050"/>
  </sheetPr>
  <dimension ref="A1:IQ116"/>
  <sheetViews>
    <sheetView showOutlineSymbols="0" view="pageLayout" zoomScale="70" zoomScaleNormal="90" zoomScalePageLayoutView="70" workbookViewId="0">
      <selection activeCell="B2" sqref="B2"/>
    </sheetView>
  </sheetViews>
  <sheetFormatPr baseColWidth="10" defaultColWidth="6.7109375" defaultRowHeight="13" outlineLevelRow="5"/>
  <cols>
    <col min="1" max="1" width="6.28515625" style="1" customWidth="1"/>
    <col min="2" max="2" width="25.28515625" style="3" customWidth="1"/>
    <col min="3" max="7" width="12.7109375" style="3" customWidth="1"/>
    <col min="8" max="9" width="12.7109375" style="4" customWidth="1"/>
    <col min="10" max="14" width="12.7109375" style="3" customWidth="1"/>
    <col min="15" max="15" width="10.140625" style="3" customWidth="1"/>
    <col min="16" max="16" width="11.140625" style="3" customWidth="1"/>
    <col min="17" max="17" width="14.42578125" style="4" customWidth="1"/>
    <col min="18" max="18" width="12.42578125" style="5" customWidth="1"/>
    <col min="19" max="19" width="10.140625" style="6" customWidth="1"/>
    <col min="20" max="20" width="11.85546875" style="3" customWidth="1"/>
    <col min="21" max="21" width="10.7109375" style="3" customWidth="1"/>
    <col min="22" max="23" width="1.42578125" style="3" customWidth="1"/>
    <col min="24" max="24" width="11.7109375" style="3" customWidth="1"/>
    <col min="25" max="25" width="12.7109375" style="3" customWidth="1"/>
    <col min="26" max="26" width="6.7109375" style="3"/>
    <col min="27" max="28" width="1.42578125" style="3" customWidth="1"/>
    <col min="29" max="251" width="6.7109375" style="3"/>
    <col min="252" max="16384" width="6.7109375" style="74"/>
  </cols>
  <sheetData>
    <row r="1" spans="1:21" s="3" customFormat="1">
      <c r="A1" s="1" t="s">
        <v>0</v>
      </c>
      <c r="B1" s="2" t="s">
        <v>201</v>
      </c>
      <c r="H1" s="4"/>
      <c r="I1" s="4"/>
      <c r="Q1" s="4"/>
      <c r="R1" s="5"/>
      <c r="S1" s="6"/>
    </row>
    <row r="2" spans="1:21" s="3" customFormat="1" ht="14" thickBot="1">
      <c r="A2" s="7" t="s">
        <v>0</v>
      </c>
      <c r="B2" s="8" t="s">
        <v>189</v>
      </c>
      <c r="H2" s="4"/>
      <c r="I2" s="4"/>
      <c r="Q2" s="4"/>
      <c r="R2" s="5"/>
      <c r="S2" s="6"/>
    </row>
    <row r="3" spans="1:21" s="3" customFormat="1" ht="14" thickBot="1">
      <c r="A3" s="1"/>
      <c r="H3" s="4"/>
      <c r="I3" s="4"/>
      <c r="Q3" s="4"/>
      <c r="R3" s="5"/>
      <c r="S3" s="6"/>
    </row>
    <row r="4" spans="1:21" s="3" customFormat="1">
      <c r="A4" s="9"/>
      <c r="B4" s="10"/>
      <c r="C4" s="10"/>
      <c r="D4" s="10"/>
      <c r="E4" s="10"/>
      <c r="F4" s="10"/>
      <c r="G4" s="10"/>
      <c r="H4" s="11"/>
      <c r="I4" s="11"/>
      <c r="J4" s="10"/>
      <c r="K4" s="10"/>
      <c r="L4" s="10"/>
      <c r="M4" s="10"/>
      <c r="N4" s="10"/>
      <c r="O4" s="144"/>
      <c r="P4" s="144"/>
      <c r="Q4" s="11"/>
      <c r="R4" s="12"/>
      <c r="S4" s="13"/>
      <c r="T4" s="10"/>
      <c r="U4" s="10"/>
    </row>
    <row r="5" spans="1:21" s="3" customFormat="1">
      <c r="A5" s="14"/>
      <c r="B5" s="15"/>
      <c r="C5" s="16" t="str">
        <f>IF(C6&lt;=Inputs!$A$2,"ACTUALS","FORECAST")</f>
        <v>FORECAST</v>
      </c>
      <c r="D5" s="16" t="str">
        <f>IF(D6&lt;=Inputs!$A$2,"ACTUALS","FORECAST")</f>
        <v>FORECAST</v>
      </c>
      <c r="E5" s="16" t="str">
        <f>IF(E6&lt;=Inputs!$A$2,"ACTUALS","FORECAST")</f>
        <v>FORECAST</v>
      </c>
      <c r="F5" s="16" t="str">
        <f>IF(F6&lt;=Inputs!$A$2,"ACTUALS","FORECAST")</f>
        <v>FORECAST</v>
      </c>
      <c r="G5" s="16" t="str">
        <f>IF(G6&lt;=Inputs!$A$2,"ACTUALS","FORECAST")</f>
        <v>FORECAST</v>
      </c>
      <c r="H5" s="16" t="str">
        <f>IF(H6&lt;=Inputs!$A$2,"ACTUALS","FORECAST")</f>
        <v>FORECAST</v>
      </c>
      <c r="I5" s="16" t="str">
        <f>IF(I6&lt;=Inputs!$A$2,"ACTUALS","FORECAST")</f>
        <v>FORECAST</v>
      </c>
      <c r="J5" s="16" t="str">
        <f>IF(J6&lt;=Inputs!$A$2,"ACTUALS","FORECAST")</f>
        <v>FORECAST</v>
      </c>
      <c r="K5" s="16" t="str">
        <f>IF(K6&lt;=Inputs!$A$2,"ACTUALS","FORECAST")</f>
        <v>FORECAST</v>
      </c>
      <c r="L5" s="16" t="str">
        <f>IF(L6&lt;=Inputs!$A$2,"ACTUALS","FORECAST")</f>
        <v>FORECAST</v>
      </c>
      <c r="M5" s="16" t="str">
        <f>IF(M6&lt;=Inputs!$A$2,"ACTUALS","FORECAST")</f>
        <v>FORECAST</v>
      </c>
      <c r="N5" s="16" t="str">
        <f>IF(N6&lt;=Inputs!$A$2,"ACTUALS","FORECAST")</f>
        <v>FORECAST</v>
      </c>
      <c r="O5" s="145">
        <v>2022</v>
      </c>
      <c r="P5" s="145">
        <v>2022</v>
      </c>
      <c r="Q5" s="105" t="s">
        <v>190</v>
      </c>
      <c r="R5" s="105"/>
      <c r="S5" s="17" t="s">
        <v>1</v>
      </c>
      <c r="T5" s="106" t="s">
        <v>2</v>
      </c>
      <c r="U5" s="106"/>
    </row>
    <row r="6" spans="1:21" s="3" customFormat="1">
      <c r="A6" s="18" t="s">
        <v>0</v>
      </c>
      <c r="B6" s="19" t="s">
        <v>3</v>
      </c>
      <c r="C6" s="20">
        <v>44592</v>
      </c>
      <c r="D6" s="20">
        <v>44620</v>
      </c>
      <c r="E6" s="20">
        <v>44651</v>
      </c>
      <c r="F6" s="20">
        <v>44681</v>
      </c>
      <c r="G6" s="20">
        <v>44712</v>
      </c>
      <c r="H6" s="20">
        <v>44742</v>
      </c>
      <c r="I6" s="20">
        <v>44773</v>
      </c>
      <c r="J6" s="20">
        <v>44804</v>
      </c>
      <c r="K6" s="20">
        <v>44834</v>
      </c>
      <c r="L6" s="20">
        <v>44865</v>
      </c>
      <c r="M6" s="20">
        <v>44895</v>
      </c>
      <c r="N6" s="20">
        <v>44926</v>
      </c>
      <c r="O6" s="146" t="s">
        <v>4</v>
      </c>
      <c r="P6" s="146" t="s">
        <v>5</v>
      </c>
      <c r="Q6" s="21" t="s">
        <v>6</v>
      </c>
      <c r="R6" s="22" t="s">
        <v>7</v>
      </c>
      <c r="S6" s="23">
        <v>2021</v>
      </c>
      <c r="T6" s="104" t="s">
        <v>6</v>
      </c>
      <c r="U6" s="25" t="s">
        <v>7</v>
      </c>
    </row>
    <row r="7" spans="1:21" s="3" customFormat="1" outlineLevel="4">
      <c r="A7" s="26"/>
      <c r="B7" s="27" t="s">
        <v>8</v>
      </c>
      <c r="C7" s="27"/>
      <c r="H7" s="4"/>
      <c r="I7" s="4"/>
      <c r="O7" s="147"/>
      <c r="P7" s="147"/>
      <c r="Q7" s="4"/>
      <c r="R7" s="5"/>
    </row>
    <row r="8" spans="1:21" s="3" customFormat="1" outlineLevel="4">
      <c r="A8" s="26"/>
      <c r="B8" s="28" t="s">
        <v>9</v>
      </c>
      <c r="C8" s="113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48">
        <f t="shared" ref="O8:O13" si="0">SUM(C8:N8)</f>
        <v>0</v>
      </c>
      <c r="P8" s="148">
        <f t="shared" ref="P8:P13" si="1">SUM(C8:N8)</f>
        <v>0</v>
      </c>
      <c r="Q8" s="115"/>
      <c r="R8" s="5"/>
      <c r="S8" s="30"/>
      <c r="T8" s="30"/>
    </row>
    <row r="9" spans="1:21" s="3" customFormat="1" outlineLevel="4">
      <c r="A9" s="26"/>
      <c r="B9" s="28" t="s">
        <v>10</v>
      </c>
      <c r="C9" s="113">
        <v>0</v>
      </c>
      <c r="D9" s="114"/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48">
        <f t="shared" si="0"/>
        <v>0</v>
      </c>
      <c r="P9" s="148">
        <f t="shared" si="1"/>
        <v>0</v>
      </c>
      <c r="Q9" s="115"/>
      <c r="R9" s="5"/>
      <c r="S9" s="30"/>
      <c r="T9" s="30"/>
    </row>
    <row r="10" spans="1:21" s="3" customFormat="1" outlineLevel="4">
      <c r="A10" s="26"/>
      <c r="B10" s="28" t="s">
        <v>11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48">
        <f t="shared" si="0"/>
        <v>0</v>
      </c>
      <c r="P10" s="148">
        <f t="shared" si="1"/>
        <v>0</v>
      </c>
      <c r="Q10" s="115"/>
      <c r="R10" s="5"/>
      <c r="S10" s="30"/>
      <c r="T10" s="30"/>
    </row>
    <row r="11" spans="1:21" s="3" customFormat="1" outlineLevel="4">
      <c r="A11" s="26"/>
      <c r="B11" s="28" t="s">
        <v>12</v>
      </c>
      <c r="C11" s="114">
        <v>0</v>
      </c>
      <c r="D11" s="114">
        <v>0</v>
      </c>
      <c r="E11" s="114">
        <v>0</v>
      </c>
      <c r="F11" s="114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48">
        <f t="shared" si="0"/>
        <v>0</v>
      </c>
      <c r="P11" s="148">
        <f t="shared" si="1"/>
        <v>0</v>
      </c>
      <c r="Q11" s="115"/>
      <c r="R11" s="5"/>
      <c r="S11" s="30"/>
      <c r="T11" s="30"/>
    </row>
    <row r="12" spans="1:21" s="3" customFormat="1" outlineLevel="4">
      <c r="A12" s="26"/>
      <c r="B12" s="28" t="s">
        <v>13</v>
      </c>
      <c r="C12" s="114">
        <f>IF(AND(MATCH($B$1,Inputs!$A$4:$A$6),Inputs!$A$2&gt;=DATE(2017,1,1)),VLOOKUP($B$1,Inputs!$A$4:$C$6,3,FALSE)/12,0)</f>
        <v>333333.33333333331</v>
      </c>
      <c r="D12" s="114">
        <f>IF(AND(MATCH($B$1,Inputs!$A$4:$A$6),Inputs!$A$2&gt;=DATE(2017,1,1)),(VLOOKUP($B$1,Inputs!$A$4:$C$6,3,FALSE)-SUM(C19))/11,0)</f>
        <v>333333.33333333331</v>
      </c>
      <c r="E12" s="114">
        <f>IF(AND(MATCH($B$1,Inputs!$A$4:$A$6),Inputs!$A$2&gt;=DATE(2017,1,1)),(VLOOKUP($B$1,Inputs!$A$4:$C$6,3,FALSE)-SUM(C19:D19))/10,0)</f>
        <v>333333.33333333337</v>
      </c>
      <c r="F12" s="114">
        <f>IF(AND(MATCH($B$1,Inputs!$A$4:$A$6),Inputs!$A$2&gt;=DATE(2017,1,1)),(VLOOKUP($B$1,Inputs!$A$4:$C$6,3,FALSE)-SUM(C19:E19))/9,0)</f>
        <v>333333.33333333331</v>
      </c>
      <c r="G12" s="114">
        <f>IF(AND(MATCH($B$1,Inputs!$A$4:$A$6),Inputs!$A$2&gt;=DATE(2017,1,1)),(VLOOKUP($B$1,Inputs!$A$4:$C$6,3,FALSE)-SUM(C19:F19))/8,0)</f>
        <v>333333.33333333337</v>
      </c>
      <c r="H12" s="114">
        <f>IF(AND(MATCH($B$1,Inputs!$A$4:$A$6),Inputs!$A$2&gt;=DATE(2017,1,1)),(VLOOKUP($B$1,Inputs!$A$4:$C$6,3,FALSE)-SUM(C19:G19))/7,0)</f>
        <v>333333.33333333337</v>
      </c>
      <c r="I12" s="114">
        <f>IF(AND(MATCH($B$1,Inputs!$A$4:$A$6),Inputs!$A$2&gt;=DATE(2017,1,1)),(VLOOKUP($B$1,Inputs!$A$4:$C$6,3,FALSE)-SUM(C19:H19))/6,0)</f>
        <v>333333.33333333331</v>
      </c>
      <c r="J12" s="114">
        <f>IF(AND(MATCH($B$1,Inputs!$A$4:$A$6),Inputs!$A$2&gt;=DATE(2017,1,1)),(VLOOKUP($B$1,Inputs!$A$4:$C$6,3,FALSE)-SUM(C19:I19))/5,0)</f>
        <v>333333.33333333331</v>
      </c>
      <c r="K12" s="114">
        <f>IF(AND(MATCH($B$1,Inputs!$A$4:$A$6),Inputs!$A$2&gt;=DATE(2017,1,1)),(VLOOKUP($B$1,Inputs!$A$4:$C$6,3,FALSE)-SUM(C19:J19))/4,0)</f>
        <v>333333.33333333326</v>
      </c>
      <c r="L12" s="114">
        <f>IF(AND(MATCH($B$1,Inputs!$A$4:$A$6),Inputs!$A$2&gt;=DATE(2017,1,1)),(VLOOKUP($B$1,Inputs!$A$4:$C$6,3,FALSE)-SUM(C19:K19))/3,0)</f>
        <v>333333.33333333331</v>
      </c>
      <c r="M12" s="114">
        <f>IF(AND(MATCH($B$1,Inputs!$A$4:$A$6),Inputs!$A$2&gt;=DATE(2017,1,1)),(VLOOKUP($B$1,Inputs!$A$4:$C$6,3,FALSE)-SUM(C19:L19))/2,0)</f>
        <v>333333.33333333326</v>
      </c>
      <c r="N12" s="114">
        <f>IF(AND(MATCH($B$1,Inputs!$A$4:$A$6),Inputs!$A$2&gt;=DATE(2017,1,1)),(VLOOKUP($B$1,Inputs!$A$4:$C$6,3,FALSE)-SUM(C19:M19))/1,0)</f>
        <v>333333.33333333302</v>
      </c>
      <c r="O12" s="148">
        <f t="shared" si="0"/>
        <v>4000000</v>
      </c>
      <c r="P12" s="148">
        <f t="shared" si="1"/>
        <v>4000000</v>
      </c>
      <c r="Q12" s="115"/>
      <c r="R12" s="5"/>
      <c r="S12" s="32"/>
      <c r="T12" s="32"/>
    </row>
    <row r="13" spans="1:21" s="3" customFormat="1" outlineLevel="4">
      <c r="A13" s="26"/>
      <c r="B13" s="28" t="s">
        <v>14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48">
        <f t="shared" si="0"/>
        <v>0</v>
      </c>
      <c r="P13" s="148">
        <f t="shared" si="1"/>
        <v>0</v>
      </c>
      <c r="Q13" s="115"/>
      <c r="R13" s="5"/>
      <c r="S13" s="32"/>
      <c r="T13" s="32"/>
    </row>
    <row r="14" spans="1:21" s="3" customFormat="1" outlineLevel="4">
      <c r="A14" s="26"/>
      <c r="B14" s="33" t="s">
        <v>15</v>
      </c>
      <c r="C14" s="116">
        <f t="shared" ref="C14:N14" si="2">SUM(C7:C13)</f>
        <v>333333.33333333331</v>
      </c>
      <c r="D14" s="116">
        <f t="shared" si="2"/>
        <v>333333.33333333331</v>
      </c>
      <c r="E14" s="116">
        <f t="shared" si="2"/>
        <v>333333.33333333337</v>
      </c>
      <c r="F14" s="116">
        <f t="shared" si="2"/>
        <v>333333.33333333331</v>
      </c>
      <c r="G14" s="116">
        <f t="shared" si="2"/>
        <v>333333.33333333337</v>
      </c>
      <c r="H14" s="117">
        <f t="shared" si="2"/>
        <v>333333.33333333337</v>
      </c>
      <c r="I14" s="117">
        <f t="shared" si="2"/>
        <v>333333.33333333331</v>
      </c>
      <c r="J14" s="116">
        <f t="shared" si="2"/>
        <v>333333.33333333331</v>
      </c>
      <c r="K14" s="116">
        <f t="shared" si="2"/>
        <v>333333.33333333326</v>
      </c>
      <c r="L14" s="116">
        <f t="shared" si="2"/>
        <v>333333.33333333331</v>
      </c>
      <c r="M14" s="116">
        <f t="shared" si="2"/>
        <v>333333.33333333326</v>
      </c>
      <c r="N14" s="116">
        <f t="shared" si="2"/>
        <v>333333.33333333302</v>
      </c>
      <c r="O14" s="149">
        <f>SUM(O7:O13)</f>
        <v>4000000</v>
      </c>
      <c r="P14" s="149">
        <f>SUM(P7:P13)</f>
        <v>4000000</v>
      </c>
      <c r="Q14" s="118"/>
      <c r="R14" s="34"/>
      <c r="S14" s="35"/>
      <c r="T14" s="35"/>
    </row>
    <row r="15" spans="1:21" s="3" customFormat="1" outlineLevel="5">
      <c r="A15" s="26"/>
      <c r="B15" s="27" t="s">
        <v>16</v>
      </c>
      <c r="C15" s="113"/>
      <c r="D15" s="113"/>
      <c r="E15" s="113"/>
      <c r="F15" s="113"/>
      <c r="G15" s="113"/>
      <c r="H15" s="119"/>
      <c r="I15" s="119"/>
      <c r="J15" s="113"/>
      <c r="K15" s="113"/>
      <c r="L15" s="113"/>
      <c r="M15" s="113"/>
      <c r="N15" s="113"/>
      <c r="O15" s="150"/>
      <c r="P15" s="150"/>
      <c r="Q15" s="119"/>
      <c r="R15" s="36"/>
      <c r="S15" s="37"/>
      <c r="T15" s="37"/>
    </row>
    <row r="16" spans="1:21" s="3" customFormat="1" outlineLevel="5">
      <c r="A16" s="26"/>
      <c r="B16" s="28" t="s">
        <v>9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50">
        <f>SUM($C16:$N16)</f>
        <v>0</v>
      </c>
      <c r="P16" s="150">
        <f>SUM($C16:$N16)</f>
        <v>0</v>
      </c>
      <c r="Q16" s="119"/>
      <c r="R16" s="36"/>
      <c r="S16" s="37"/>
      <c r="T16" s="37"/>
    </row>
    <row r="17" spans="1:25" s="3" customFormat="1" outlineLevel="5">
      <c r="A17" s="26"/>
      <c r="B17" s="28" t="s">
        <v>10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48">
        <f>SUM(C17:N17)</f>
        <v>0</v>
      </c>
      <c r="P17" s="150">
        <f>SUM($C17:$N17)</f>
        <v>0</v>
      </c>
      <c r="Q17" s="115"/>
      <c r="R17" s="5"/>
      <c r="S17" s="32"/>
      <c r="T17" s="32"/>
    </row>
    <row r="18" spans="1:25" s="3" customFormat="1" outlineLevel="5">
      <c r="A18" s="26"/>
      <c r="B18" s="33" t="s">
        <v>17</v>
      </c>
      <c r="C18" s="116">
        <f t="shared" ref="C18:N18" si="3">SUM(C15:C17)</f>
        <v>0</v>
      </c>
      <c r="D18" s="116">
        <f t="shared" si="3"/>
        <v>0</v>
      </c>
      <c r="E18" s="116">
        <f t="shared" si="3"/>
        <v>0</v>
      </c>
      <c r="F18" s="116">
        <f t="shared" si="3"/>
        <v>0</v>
      </c>
      <c r="G18" s="116">
        <f t="shared" si="3"/>
        <v>0</v>
      </c>
      <c r="H18" s="117">
        <f t="shared" si="3"/>
        <v>0</v>
      </c>
      <c r="I18" s="117">
        <f t="shared" si="3"/>
        <v>0</v>
      </c>
      <c r="J18" s="116">
        <f t="shared" si="3"/>
        <v>0</v>
      </c>
      <c r="K18" s="116">
        <f t="shared" si="3"/>
        <v>0</v>
      </c>
      <c r="L18" s="116">
        <f t="shared" si="3"/>
        <v>0</v>
      </c>
      <c r="M18" s="116">
        <f t="shared" si="3"/>
        <v>0</v>
      </c>
      <c r="N18" s="116">
        <f t="shared" si="3"/>
        <v>0</v>
      </c>
      <c r="O18" s="149">
        <f>SUM($O15:$O17)</f>
        <v>0</v>
      </c>
      <c r="P18" s="149">
        <f>SUM($O15:$O17)</f>
        <v>0</v>
      </c>
      <c r="Q18" s="118"/>
      <c r="R18" s="34"/>
      <c r="S18" s="35"/>
      <c r="T18" s="35"/>
    </row>
    <row r="19" spans="1:25" s="3" customFormat="1" outlineLevel="2">
      <c r="A19" s="26"/>
      <c r="B19" s="38" t="s">
        <v>18</v>
      </c>
      <c r="C19" s="120">
        <f t="shared" ref="C19:N19" si="4">C14-C18</f>
        <v>333333.33333333331</v>
      </c>
      <c r="D19" s="120">
        <f t="shared" si="4"/>
        <v>333333.33333333331</v>
      </c>
      <c r="E19" s="120">
        <f t="shared" si="4"/>
        <v>333333.33333333337</v>
      </c>
      <c r="F19" s="120">
        <f t="shared" si="4"/>
        <v>333333.33333333331</v>
      </c>
      <c r="G19" s="120">
        <f t="shared" si="4"/>
        <v>333333.33333333337</v>
      </c>
      <c r="H19" s="120">
        <f t="shared" si="4"/>
        <v>333333.33333333337</v>
      </c>
      <c r="I19" s="120">
        <f t="shared" si="4"/>
        <v>333333.33333333331</v>
      </c>
      <c r="J19" s="120">
        <f t="shared" si="4"/>
        <v>333333.33333333331</v>
      </c>
      <c r="K19" s="120">
        <f t="shared" si="4"/>
        <v>333333.33333333326</v>
      </c>
      <c r="L19" s="120">
        <f t="shared" si="4"/>
        <v>333333.33333333331</v>
      </c>
      <c r="M19" s="120">
        <f t="shared" si="4"/>
        <v>333333.33333333326</v>
      </c>
      <c r="N19" s="120">
        <f t="shared" si="4"/>
        <v>333333.33333333302</v>
      </c>
      <c r="O19" s="151">
        <f>$O14-$O18</f>
        <v>4000000</v>
      </c>
      <c r="P19" s="151">
        <f>$O14-$O18</f>
        <v>4000000</v>
      </c>
      <c r="Q19" s="121">
        <f>+O19-P19</f>
        <v>0</v>
      </c>
      <c r="R19" s="39">
        <f>IF(ISERROR(Q19/P19),0,(Q19/P19))</f>
        <v>0</v>
      </c>
      <c r="S19" s="40">
        <v>5006235</v>
      </c>
      <c r="T19" s="41">
        <f>O19-S19</f>
        <v>-1006235</v>
      </c>
      <c r="U19" s="42">
        <f>T19/S19</f>
        <v>-0.20099635754214495</v>
      </c>
      <c r="Y19" s="43"/>
    </row>
    <row r="20" spans="1:25" s="3" customFormat="1">
      <c r="A20" s="26"/>
      <c r="B20" s="27" t="s">
        <v>19</v>
      </c>
      <c r="C20" s="113" t="s">
        <v>0</v>
      </c>
      <c r="D20" s="113"/>
      <c r="E20" s="113"/>
      <c r="F20" s="113"/>
      <c r="G20" s="113"/>
      <c r="H20" s="119"/>
      <c r="I20" s="119"/>
      <c r="J20" s="113"/>
      <c r="K20" s="113"/>
      <c r="L20" s="113"/>
      <c r="M20" s="113"/>
      <c r="N20" s="113"/>
      <c r="O20" s="150"/>
      <c r="P20" s="150"/>
      <c r="Q20" s="119"/>
      <c r="R20" s="36"/>
      <c r="S20" s="44"/>
      <c r="T20" s="29"/>
    </row>
    <row r="21" spans="1:25" s="3" customFormat="1">
      <c r="A21" s="26" t="s">
        <v>20</v>
      </c>
      <c r="B21" s="27" t="s">
        <v>21</v>
      </c>
      <c r="C21" s="113">
        <f>Inputs!F5/12</f>
        <v>75000</v>
      </c>
      <c r="D21" s="113">
        <f>C21*IF(1+(IF(MATCH($B$1,Inputs!$A$4:$A$6,0),VLOOKUP('Business Unit 2'!$B$1,Inputs!$A$4:$Q$6,8,FALSE)/12,0))=0,"-",1+(IF(MATCH($B$1,Inputs!$A$4:$A$6,0),VLOOKUP('Business Unit 2'!$B$1,Inputs!$A$4:$Q$6,8,FALSE)/12,0)))</f>
        <v>75062.5</v>
      </c>
      <c r="E21" s="113">
        <f>D21*IF(1+(IF(MATCH($B$1,Inputs!$A$4:$A$6,0),VLOOKUP('Business Unit 2'!$B$1,Inputs!$A$4:$Q$6,8,FALSE)/12,0))=0,"-",1+(IF(MATCH($B$1,Inputs!$A$4:$A$6,0),VLOOKUP('Business Unit 2'!$B$1,Inputs!$A$4:$Q$6,8,FALSE)/12,0)))</f>
        <v>75125.052083333328</v>
      </c>
      <c r="F21" s="113">
        <f>E21*IF(1+(IF(MATCH($B$1,Inputs!$A$4:$A$6,0),VLOOKUP('Business Unit 2'!$B$1,Inputs!$A$4:$Q$6,8,FALSE)/12,0))=0,"-",1+(IF(MATCH($B$1,Inputs!$A$4:$A$6,0),VLOOKUP('Business Unit 2'!$B$1,Inputs!$A$4:$Q$6,8,FALSE)/12,0)))</f>
        <v>75187.656293402761</v>
      </c>
      <c r="G21" s="113">
        <f>F21*IF(1+(IF(MATCH($B$1,Inputs!$A$4:$A$6,0),VLOOKUP('Business Unit 2'!$B$1,Inputs!$A$4:$Q$6,8,FALSE)/12,0))=0,"-",1+(IF(MATCH($B$1,Inputs!$A$4:$A$6,0),VLOOKUP('Business Unit 2'!$B$1,Inputs!$A$4:$Q$6,8,FALSE)/12,0)))</f>
        <v>75250.312673647262</v>
      </c>
      <c r="H21" s="113">
        <f>G21*IF(1+(IF(MATCH($B$1,Inputs!$A$4:$A$6,0),VLOOKUP('Business Unit 2'!$B$1,Inputs!$A$4:$Q$6,8,FALSE)/12,0))=0,"-",1+(IF(MATCH($B$1,Inputs!$A$4:$A$6,0),VLOOKUP('Business Unit 2'!$B$1,Inputs!$A$4:$Q$6,8,FALSE)/12,0)))</f>
        <v>75313.021267541961</v>
      </c>
      <c r="I21" s="113">
        <f>H21*IF(1+(IF(MATCH($B$1,Inputs!$A$4:$A$6,0),VLOOKUP('Business Unit 2'!$B$1,Inputs!$A$4:$Q$6,8,FALSE)/12,0))=0,"-",1+(IF(MATCH($B$1,Inputs!$A$4:$A$6,0),VLOOKUP('Business Unit 2'!$B$1,Inputs!$A$4:$Q$6,8,FALSE)/12,0)))</f>
        <v>75375.782118598232</v>
      </c>
      <c r="J21" s="113">
        <f>I21*IF(1+(IF(MATCH($B$1,Inputs!$A$4:$A$6,0),VLOOKUP('Business Unit 2'!$B$1,Inputs!$A$4:$Q$6,8,FALSE)/12,0))=0,"-",1+(IF(MATCH($B$1,Inputs!$A$4:$A$6,0),VLOOKUP('Business Unit 2'!$B$1,Inputs!$A$4:$Q$6,8,FALSE)/12,0)))</f>
        <v>75438.59527036373</v>
      </c>
      <c r="K21" s="113">
        <f>J21*IF(1+(IF(MATCH($B$1,Inputs!$A$4:$A$6,0),VLOOKUP('Business Unit 2'!$B$1,Inputs!$A$4:$Q$6,8,FALSE)/12,0))=0,"-",1+(IF(MATCH($B$1,Inputs!$A$4:$A$6,0),VLOOKUP('Business Unit 2'!$B$1,Inputs!$A$4:$Q$6,8,FALSE)/12,0)))</f>
        <v>75501.460766422359</v>
      </c>
      <c r="L21" s="113">
        <f>K21*IF(1+(IF(MATCH($B$1,Inputs!$A$4:$A$6,0),VLOOKUP('Business Unit 2'!$B$1,Inputs!$A$4:$Q$6,8,FALSE)/12,0))=0,"-",1+(IF(MATCH($B$1,Inputs!$A$4:$A$6,0),VLOOKUP('Business Unit 2'!$B$1,Inputs!$A$4:$Q$6,8,FALSE)/12,0)))</f>
        <v>75564.37865039437</v>
      </c>
      <c r="M21" s="113">
        <f>L21*IF(1+(IF(MATCH($B$1,Inputs!$A$4:$A$6,0),VLOOKUP('Business Unit 2'!$B$1,Inputs!$A$4:$Q$6,8,FALSE)/12,0))=0,"-",1+(IF(MATCH($B$1,Inputs!$A$4:$A$6,0),VLOOKUP('Business Unit 2'!$B$1,Inputs!$A$4:$Q$6,8,FALSE)/12,0)))</f>
        <v>75627.348965936355</v>
      </c>
      <c r="N21" s="113">
        <f>M21*IF(1+(IF(MATCH($B$1,Inputs!$A$4:$A$6,0),VLOOKUP('Business Unit 2'!$B$1,Inputs!$A$4:$Q$6,8,FALSE)/12,0))=0,"-",1+(IF(MATCH($B$1,Inputs!$A$4:$A$6,0),VLOOKUP('Business Unit 2'!$B$1,Inputs!$A$4:$Q$6,8,FALSE)/12,0)))</f>
        <v>75690.371756741297</v>
      </c>
      <c r="O21" s="148">
        <f>IF(SUM($C21:$N21)=0,"-",SUM($C21:$N21))</f>
        <v>904136.47984638158</v>
      </c>
      <c r="P21" s="148">
        <f>IF(SUM($C21:$N21)=0,"-",SUM($C21:$N21))</f>
        <v>904136.47984638158</v>
      </c>
      <c r="Q21" s="115" t="str">
        <f>IFERROR(IF(+O21-P21=0,"-",+O21-P21),"-")</f>
        <v>-</v>
      </c>
      <c r="R21" s="45">
        <f>IF(ISERROR(Q21/P21),0,(Q21/P21))</f>
        <v>0</v>
      </c>
      <c r="S21" s="46">
        <v>1966779</v>
      </c>
      <c r="T21" s="31">
        <f>IFERROR(IF(O21-S21=0,"-",O21-S21),"-")</f>
        <v>-1062642.5201536184</v>
      </c>
      <c r="U21" s="47">
        <f>IF(ISERROR(T21/S21),0,(T21/S21))</f>
        <v>-0.54029584419684085</v>
      </c>
    </row>
    <row r="22" spans="1:25" s="3" customFormat="1">
      <c r="A22" s="48"/>
      <c r="B22" s="27" t="s">
        <v>22</v>
      </c>
      <c r="C22" s="119">
        <f>IF(C21*IF(MATCH($B$1,Inputs!$A$4:$A$6,0),VLOOKUP('Business Unit 2'!$B$1,Inputs!$A$4:$Q$6,9,FALSE),0)=0,"-",C21*IF(MATCH($B$1,Inputs!$A$4:$A$6,0),VLOOKUP('Business Unit 2'!$B$1,Inputs!$A$4:$Q$6,9,FALSE),"-"))</f>
        <v>9000</v>
      </c>
      <c r="D22" s="119">
        <f>IF(D21*IF(MATCH($B$1,Inputs!$A$4:$A$6,0),VLOOKUP('Business Unit 2'!$B$1,Inputs!$A$4:$Q$6,9,FALSE),0)=0,"-",D21*IF(MATCH($B$1,Inputs!$A$4:$A$6,0),VLOOKUP('Business Unit 2'!$B$1,Inputs!$A$4:$Q$6,9,FALSE),"-"))</f>
        <v>9007.5</v>
      </c>
      <c r="E22" s="119">
        <f>IF(E21*IF(MATCH($B$1,Inputs!$A$4:$A$6,0),VLOOKUP('Business Unit 2'!$B$1,Inputs!$A$4:$Q$6,9,FALSE),0)=0,"-",E21*IF(MATCH($B$1,Inputs!$A$4:$A$6,0),VLOOKUP('Business Unit 2'!$B$1,Inputs!$A$4:$Q$6,9,FALSE),"-"))</f>
        <v>9015.0062499999985</v>
      </c>
      <c r="F22" s="119">
        <f>IF(F21*IF(MATCH($B$1,Inputs!$A$4:$A$6,0),VLOOKUP('Business Unit 2'!$B$1,Inputs!$A$4:$Q$6,9,FALSE),0)=0,"-",F21*IF(MATCH($B$1,Inputs!$A$4:$A$6,0),VLOOKUP('Business Unit 2'!$B$1,Inputs!$A$4:$Q$6,9,FALSE),"-"))</f>
        <v>9022.5187552083316</v>
      </c>
      <c r="G22" s="119">
        <f>IF(G21*IF(MATCH($B$1,Inputs!$A$4:$A$6,0),VLOOKUP('Business Unit 2'!$B$1,Inputs!$A$4:$Q$6,9,FALSE),0)=0,"-",G21*IF(MATCH($B$1,Inputs!$A$4:$A$6,0),VLOOKUP('Business Unit 2'!$B$1,Inputs!$A$4:$Q$6,9,FALSE),"-"))</f>
        <v>9030.0375208376718</v>
      </c>
      <c r="H22" s="119">
        <f>IF(H21*IF(MATCH($B$1,Inputs!$A$4:$A$6,0),VLOOKUP('Business Unit 2'!$B$1,Inputs!$A$4:$Q$6,9,FALSE),0)=0,"-",H21*IF(MATCH($B$1,Inputs!$A$4:$A$6,0),VLOOKUP('Business Unit 2'!$B$1,Inputs!$A$4:$Q$6,9,FALSE),"-"))</f>
        <v>9037.5625521050351</v>
      </c>
      <c r="I22" s="119">
        <f>IF(I21*IF(MATCH($B$1,Inputs!$A$4:$A$6,0),VLOOKUP('Business Unit 2'!$B$1,Inputs!$A$4:$Q$6,9,FALSE),0)=0,"-",I21*IF(MATCH($B$1,Inputs!$A$4:$A$6,0),VLOOKUP('Business Unit 2'!$B$1,Inputs!$A$4:$Q$6,9,FALSE),"-"))</f>
        <v>9045.0938542317872</v>
      </c>
      <c r="J22" s="119">
        <f>IF(J21*IF(MATCH($B$1,Inputs!$A$4:$A$6,0),VLOOKUP('Business Unit 2'!$B$1,Inputs!$A$4:$Q$6,9,FALSE),0)=0,"-",J21*IF(MATCH($B$1,Inputs!$A$4:$A$6,0),VLOOKUP('Business Unit 2'!$B$1,Inputs!$A$4:$Q$6,9,FALSE),"-"))</f>
        <v>9052.631432443648</v>
      </c>
      <c r="K22" s="119">
        <f>IF(K21*IF(MATCH($B$1,Inputs!$A$4:$A$6,0),VLOOKUP('Business Unit 2'!$B$1,Inputs!$A$4:$Q$6,9,FALSE),0)=0,"-",K21*IF(MATCH($B$1,Inputs!$A$4:$A$6,0),VLOOKUP('Business Unit 2'!$B$1,Inputs!$A$4:$Q$6,9,FALSE),"-"))</f>
        <v>9060.1752919706832</v>
      </c>
      <c r="L22" s="119">
        <f>IF(L21*IF(MATCH($B$1,Inputs!$A$4:$A$6,0),VLOOKUP('Business Unit 2'!$B$1,Inputs!$A$4:$Q$6,9,FALSE),0)=0,"-",L21*IF(MATCH($B$1,Inputs!$A$4:$A$6,0),VLOOKUP('Business Unit 2'!$B$1,Inputs!$A$4:$Q$6,9,FALSE),"-"))</f>
        <v>9067.7254380473241</v>
      </c>
      <c r="M22" s="119">
        <f>IF(M21*IF(MATCH($B$1,Inputs!$A$4:$A$6,0),VLOOKUP('Business Unit 2'!$B$1,Inputs!$A$4:$Q$6,9,FALSE),0)=0,"-",M21*IF(MATCH($B$1,Inputs!$A$4:$A$6,0),VLOOKUP('Business Unit 2'!$B$1,Inputs!$A$4:$Q$6,9,FALSE),"-"))</f>
        <v>9075.281875912362</v>
      </c>
      <c r="N22" s="119">
        <f>IF(N21*IF(MATCH($B$1,Inputs!$A$4:$A$6,0),VLOOKUP('Business Unit 2'!$B$1,Inputs!$A$4:$Q$6,9,FALSE),0)=0,"-",N21*IF(MATCH($B$1,Inputs!$A$4:$A$6,0),VLOOKUP('Business Unit 2'!$B$1,Inputs!$A$4:$Q$6,9,FALSE),"-"))</f>
        <v>9082.8446108089556</v>
      </c>
      <c r="O22" s="148">
        <f t="shared" ref="O22:P72" si="5">IF(SUM($C22:$N22)=0,"-",SUM($C22:$N22))</f>
        <v>108496.3775815658</v>
      </c>
      <c r="P22" s="148">
        <f t="shared" si="5"/>
        <v>108496.3775815658</v>
      </c>
      <c r="Q22" s="115" t="str">
        <f t="shared" ref="Q22:Q72" si="6">IFERROR(IF(+O22-P22=0,"-",+O22-P22),"-")</f>
        <v>-</v>
      </c>
      <c r="R22" s="5">
        <f t="shared" ref="R22:R72" si="7">IF(ISERROR(Q22/P22),0,(Q22/P22))</f>
        <v>0</v>
      </c>
      <c r="S22" s="46">
        <v>881306</v>
      </c>
      <c r="T22" s="31">
        <f t="shared" ref="T22:T72" si="8">IFERROR(IF(O22-S22=0,"-",O22-S22),"-")</f>
        <v>-772809.62241843424</v>
      </c>
      <c r="U22" s="47">
        <f t="shared" ref="U22:U73" si="9">IF(ISERROR(T22/S22),0,(T22/S22))</f>
        <v>-0.87689136624331876</v>
      </c>
    </row>
    <row r="23" spans="1:25" s="3" customFormat="1">
      <c r="A23" s="48" t="s">
        <v>23</v>
      </c>
      <c r="B23" s="27" t="s">
        <v>24</v>
      </c>
      <c r="C23" s="113">
        <f>IF(C21*IF(MATCH($B$1,Inputs!$A$4:$A$6,0),VLOOKUP('Business Unit 2'!$B$1,Inputs!$A$4:$Q$6,10,FALSE),0)=0,"-",C21*IF(MATCH($B$1,Inputs!$A$4:$A$6,0),VLOOKUP('Business Unit 2'!$B$1,Inputs!$A$4:$Q$6,10,FALSE),0))</f>
        <v>7500</v>
      </c>
      <c r="D23" s="113">
        <f>IF(D21*IF(MATCH($B$1,Inputs!$A$4:$A$6,0),VLOOKUP('Business Unit 2'!$B$1,Inputs!$A$4:$Q$6,10,FALSE),0)=0,"-",D21*IF(MATCH($B$1,Inputs!$A$4:$A$6,0),VLOOKUP('Business Unit 2'!$B$1,Inputs!$A$4:$Q$6,10,FALSE),0))</f>
        <v>7506.25</v>
      </c>
      <c r="E23" s="113">
        <f>IF(E21*IF(MATCH($B$1,Inputs!$A$4:$A$6,0),VLOOKUP('Business Unit 2'!$B$1,Inputs!$A$4:$Q$6,10,FALSE),0)=0,"-",E21*IF(MATCH($B$1,Inputs!$A$4:$A$6,0),VLOOKUP('Business Unit 2'!$B$1,Inputs!$A$4:$Q$6,10,FALSE),0))</f>
        <v>7512.505208333333</v>
      </c>
      <c r="F23" s="113">
        <f>IF(F21*IF(MATCH($B$1,Inputs!$A$4:$A$6,0),VLOOKUP('Business Unit 2'!$B$1,Inputs!$A$4:$Q$6,10,FALSE),0)=0,"-",F21*IF(MATCH($B$1,Inputs!$A$4:$A$6,0),VLOOKUP('Business Unit 2'!$B$1,Inputs!$A$4:$Q$6,10,FALSE),0))</f>
        <v>7518.7656293402761</v>
      </c>
      <c r="G23" s="113">
        <f>IF(G21*IF(MATCH($B$1,Inputs!$A$4:$A$6,0),VLOOKUP('Business Unit 2'!$B$1,Inputs!$A$4:$Q$6,10,FALSE),0)=0,"-",G21*IF(MATCH($B$1,Inputs!$A$4:$A$6,0),VLOOKUP('Business Unit 2'!$B$1,Inputs!$A$4:$Q$6,10,FALSE),0))</f>
        <v>7525.0312673647268</v>
      </c>
      <c r="H23" s="113">
        <f>IF(H21*IF(MATCH($B$1,Inputs!$A$4:$A$6,0),VLOOKUP('Business Unit 2'!$B$1,Inputs!$A$4:$Q$6,10,FALSE),0)=0,"-",H21*IF(MATCH($B$1,Inputs!$A$4:$A$6,0),VLOOKUP('Business Unit 2'!$B$1,Inputs!$A$4:$Q$6,10,FALSE),0))</f>
        <v>7531.3021267541963</v>
      </c>
      <c r="I23" s="113">
        <f>IF(I21*IF(MATCH($B$1,Inputs!$A$4:$A$6,0),VLOOKUP('Business Unit 2'!$B$1,Inputs!$A$4:$Q$6,10,FALSE),0)=0,"-",I21*IF(MATCH($B$1,Inputs!$A$4:$A$6,0),VLOOKUP('Business Unit 2'!$B$1,Inputs!$A$4:$Q$6,10,FALSE),0))</f>
        <v>7537.5782118598236</v>
      </c>
      <c r="J23" s="113">
        <f>IF(J21*IF(MATCH($B$1,Inputs!$A$4:$A$6,0),VLOOKUP('Business Unit 2'!$B$1,Inputs!$A$4:$Q$6,10,FALSE),0)=0,"-",J21*IF(MATCH($B$1,Inputs!$A$4:$A$6,0),VLOOKUP('Business Unit 2'!$B$1,Inputs!$A$4:$Q$6,10,FALSE),0))</f>
        <v>7543.859527036373</v>
      </c>
      <c r="K23" s="113">
        <f>IF(K21*IF(MATCH($B$1,Inputs!$A$4:$A$6,0),VLOOKUP('Business Unit 2'!$B$1,Inputs!$A$4:$Q$6,10,FALSE),0)=0,"-",K21*IF(MATCH($B$1,Inputs!$A$4:$A$6,0),VLOOKUP('Business Unit 2'!$B$1,Inputs!$A$4:$Q$6,10,FALSE),0))</f>
        <v>7550.146076642236</v>
      </c>
      <c r="L23" s="113">
        <f>IF(L21*IF(MATCH($B$1,Inputs!$A$4:$A$6,0),VLOOKUP('Business Unit 2'!$B$1,Inputs!$A$4:$Q$6,10,FALSE),0)=0,"-",L21*IF(MATCH($B$1,Inputs!$A$4:$A$6,0),VLOOKUP('Business Unit 2'!$B$1,Inputs!$A$4:$Q$6,10,FALSE),0))</f>
        <v>7556.4378650394374</v>
      </c>
      <c r="M23" s="113">
        <f>IF(M21*IF(MATCH($B$1,Inputs!$A$4:$A$6,0),VLOOKUP('Business Unit 2'!$B$1,Inputs!$A$4:$Q$6,10,FALSE),0)=0,"-",M21*IF(MATCH($B$1,Inputs!$A$4:$A$6,0),VLOOKUP('Business Unit 2'!$B$1,Inputs!$A$4:$Q$6,10,FALSE),0))</f>
        <v>7562.7348965936362</v>
      </c>
      <c r="N23" s="113">
        <f>IF(N21*IF(MATCH($B$1,Inputs!$A$4:$A$6,0),VLOOKUP('Business Unit 2'!$B$1,Inputs!$A$4:$Q$6,10,FALSE),0)=0,"-",N21*IF(MATCH($B$1,Inputs!$A$4:$A$6,0),VLOOKUP('Business Unit 2'!$B$1,Inputs!$A$4:$Q$6,10,FALSE),0))</f>
        <v>7569.0371756741297</v>
      </c>
      <c r="O23" s="148">
        <f t="shared" si="5"/>
        <v>90413.64798463817</v>
      </c>
      <c r="P23" s="148">
        <f t="shared" si="5"/>
        <v>90413.64798463817</v>
      </c>
      <c r="Q23" s="115" t="str">
        <f t="shared" si="6"/>
        <v>-</v>
      </c>
      <c r="R23" s="5">
        <f t="shared" si="7"/>
        <v>0</v>
      </c>
      <c r="S23" s="46">
        <v>285183</v>
      </c>
      <c r="T23" s="31">
        <f t="shared" si="8"/>
        <v>-194769.35201536183</v>
      </c>
      <c r="U23" s="47">
        <f t="shared" si="9"/>
        <v>-0.6829627011966416</v>
      </c>
      <c r="X23" s="49"/>
    </row>
    <row r="24" spans="1:25" s="3" customFormat="1">
      <c r="A24" s="48" t="s">
        <v>25</v>
      </c>
      <c r="B24" s="27" t="s">
        <v>26</v>
      </c>
      <c r="C24" s="113">
        <f>IF(C21*IF(MATCH($B$1,Inputs!$A$4:$A$6,0),VLOOKUP('Business Unit 2'!$B$1,Inputs!$A$4:$Q$6,11,FALSE),"-")=0,"-",C21*IF(MATCH($B$1,Inputs!$A$4:$A$6,0),VLOOKUP('Business Unit 2'!$B$1,Inputs!$A$4:$Q$6,11,FALSE),"-"))</f>
        <v>1200</v>
      </c>
      <c r="D24" s="113">
        <f>IF(D21*IF(MATCH($B$1,Inputs!$A$4:$A$6,0),VLOOKUP('Business Unit 2'!$B$1,Inputs!$A$4:$Q$6,11,FALSE),"-")=0,"-",D21*IF(MATCH($B$1,Inputs!$A$4:$A$6,0),VLOOKUP('Business Unit 2'!$B$1,Inputs!$A$4:$Q$6,11,FALSE),"-"))</f>
        <v>1201</v>
      </c>
      <c r="E24" s="113">
        <f>IF(E21*IF(MATCH($B$1,Inputs!$A$4:$A$6,0),VLOOKUP('Business Unit 2'!$B$1,Inputs!$A$4:$Q$6,11,FALSE),"-")=0,"-",E21*IF(MATCH($B$1,Inputs!$A$4:$A$6,0),VLOOKUP('Business Unit 2'!$B$1,Inputs!$A$4:$Q$6,11,FALSE),"-"))</f>
        <v>1202.0008333333333</v>
      </c>
      <c r="F24" s="113">
        <f>IF(F21*IF(MATCH($B$1,Inputs!$A$4:$A$6,0),VLOOKUP('Business Unit 2'!$B$1,Inputs!$A$4:$Q$6,11,FALSE),"-")=0,"-",F21*IF(MATCH($B$1,Inputs!$A$4:$A$6,0),VLOOKUP('Business Unit 2'!$B$1,Inputs!$A$4:$Q$6,11,FALSE),"-"))</f>
        <v>1203.0025006944443</v>
      </c>
      <c r="G24" s="113">
        <f>IF(G21*IF(MATCH($B$1,Inputs!$A$4:$A$6,0),VLOOKUP('Business Unit 2'!$B$1,Inputs!$A$4:$Q$6,11,FALSE),"-")=0,"-",G21*IF(MATCH($B$1,Inputs!$A$4:$A$6,0),VLOOKUP('Business Unit 2'!$B$1,Inputs!$A$4:$Q$6,11,FALSE),"-"))</f>
        <v>1204.0050027783561</v>
      </c>
      <c r="H24" s="113">
        <f>IF(H21*IF(MATCH($B$1,Inputs!$A$4:$A$6,0),VLOOKUP('Business Unit 2'!$B$1,Inputs!$A$4:$Q$6,11,FALSE),"-")=0,"-",H21*IF(MATCH($B$1,Inputs!$A$4:$A$6,0),VLOOKUP('Business Unit 2'!$B$1,Inputs!$A$4:$Q$6,11,FALSE),"-"))</f>
        <v>1205.0083402806713</v>
      </c>
      <c r="I24" s="113">
        <f>IF(I21*IF(MATCH($B$1,Inputs!$A$4:$A$6,0),VLOOKUP('Business Unit 2'!$B$1,Inputs!$A$4:$Q$6,11,FALSE),"-")=0,"-",I21*IF(MATCH($B$1,Inputs!$A$4:$A$6,0),VLOOKUP('Business Unit 2'!$B$1,Inputs!$A$4:$Q$6,11,FALSE),"-"))</f>
        <v>1206.0125138975718</v>
      </c>
      <c r="J24" s="113">
        <f>IF(J21*IF(MATCH($B$1,Inputs!$A$4:$A$6,0),VLOOKUP('Business Unit 2'!$B$1,Inputs!$A$4:$Q$6,11,FALSE),"-")=0,"-",J21*IF(MATCH($B$1,Inputs!$A$4:$A$6,0),VLOOKUP('Business Unit 2'!$B$1,Inputs!$A$4:$Q$6,11,FALSE),"-"))</f>
        <v>1207.0175243258197</v>
      </c>
      <c r="K24" s="113">
        <f>IF(K21*IF(MATCH($B$1,Inputs!$A$4:$A$6,0),VLOOKUP('Business Unit 2'!$B$1,Inputs!$A$4:$Q$6,11,FALSE),"-")=0,"-",K21*IF(MATCH($B$1,Inputs!$A$4:$A$6,0),VLOOKUP('Business Unit 2'!$B$1,Inputs!$A$4:$Q$6,11,FALSE),"-"))</f>
        <v>1208.0233722627577</v>
      </c>
      <c r="L24" s="113">
        <f>IF(L21*IF(MATCH($B$1,Inputs!$A$4:$A$6,0),VLOOKUP('Business Unit 2'!$B$1,Inputs!$A$4:$Q$6,11,FALSE),"-")=0,"-",L21*IF(MATCH($B$1,Inputs!$A$4:$A$6,0),VLOOKUP('Business Unit 2'!$B$1,Inputs!$A$4:$Q$6,11,FALSE),"-"))</f>
        <v>1209.03005840631</v>
      </c>
      <c r="M24" s="113">
        <f>IF(M21*IF(MATCH($B$1,Inputs!$A$4:$A$6,0),VLOOKUP('Business Unit 2'!$B$1,Inputs!$A$4:$Q$6,11,FALSE),"-")=0,"-",M21*IF(MATCH($B$1,Inputs!$A$4:$A$6,0),VLOOKUP('Business Unit 2'!$B$1,Inputs!$A$4:$Q$6,11,FALSE),"-"))</f>
        <v>1210.0375834549818</v>
      </c>
      <c r="N24" s="113">
        <f>IF(N21*IF(MATCH($B$1,Inputs!$A$4:$A$6,0),VLOOKUP('Business Unit 2'!$B$1,Inputs!$A$4:$Q$6,11,FALSE),"-")=0,"-",N21*IF(MATCH($B$1,Inputs!$A$4:$A$6,0),VLOOKUP('Business Unit 2'!$B$1,Inputs!$A$4:$Q$6,11,FALSE),"-"))</f>
        <v>1211.0459481078608</v>
      </c>
      <c r="O24" s="148">
        <f t="shared" si="5"/>
        <v>14466.183677542107</v>
      </c>
      <c r="P24" s="148">
        <f t="shared" si="5"/>
        <v>14466.183677542107</v>
      </c>
      <c r="Q24" s="115" t="str">
        <f t="shared" si="6"/>
        <v>-</v>
      </c>
      <c r="R24" s="5">
        <f t="shared" si="7"/>
        <v>0</v>
      </c>
      <c r="S24" s="46">
        <v>18686</v>
      </c>
      <c r="T24" s="31">
        <f t="shared" si="8"/>
        <v>-4219.816322457893</v>
      </c>
      <c r="U24" s="47">
        <f t="shared" si="9"/>
        <v>-0.22582769573252129</v>
      </c>
      <c r="X24" s="50"/>
    </row>
    <row r="25" spans="1:25" s="3" customFormat="1">
      <c r="A25" s="48" t="s">
        <v>27</v>
      </c>
      <c r="B25" s="27" t="s">
        <v>28</v>
      </c>
      <c r="C25" s="114" t="str">
        <f>IFERROR(HLOOKUP($B25,Inputs!$S$3:$BF$5,MATCH('Business Unit 2'!$B$1,Inputs!$A$3:$A$6,0),FALSE),"-")</f>
        <v>-</v>
      </c>
      <c r="D25" s="114" t="str">
        <f>IFERROR(HLOOKUP($B25,Inputs!$S$3:$BF$5,MATCH('Business Unit 2'!$B$1,Inputs!$A$3:$A$6,0),FALSE),"-")</f>
        <v>-</v>
      </c>
      <c r="E25" s="114" t="str">
        <f>IFERROR(HLOOKUP($B25,Inputs!$S$3:$BF$5,MATCH('Business Unit 2'!$B$1,Inputs!$A$3:$A$6,0),FALSE),"-")</f>
        <v>-</v>
      </c>
      <c r="F25" s="114" t="str">
        <f>IFERROR(HLOOKUP($B25,Inputs!$S$3:$BF$5,MATCH('Business Unit 2'!$B$1,Inputs!$A$3:$A$6,0),FALSE),"-")</f>
        <v>-</v>
      </c>
      <c r="G25" s="114" t="str">
        <f>IFERROR(HLOOKUP($B25,Inputs!$S$3:$BF$5,MATCH('Business Unit 2'!$B$1,Inputs!$A$3:$A$6,0),FALSE),"-")</f>
        <v>-</v>
      </c>
      <c r="H25" s="114" t="str">
        <f>IFERROR(HLOOKUP($B25,Inputs!$S$3:$BF$5,MATCH('Business Unit 2'!$B$1,Inputs!$A$3:$A$6,0),FALSE),"-")</f>
        <v>-</v>
      </c>
      <c r="I25" s="114" t="str">
        <f>IFERROR(HLOOKUP($B25,Inputs!$S$3:$BF$5,MATCH('Business Unit 2'!$B$1,Inputs!$A$3:$A$6,0),FALSE),"-")</f>
        <v>-</v>
      </c>
      <c r="J25" s="114" t="str">
        <f>IFERROR(HLOOKUP($B25,Inputs!$S$3:$BF$5,MATCH('Business Unit 2'!$B$1,Inputs!$A$3:$A$6,0),FALSE),"-")</f>
        <v>-</v>
      </c>
      <c r="K25" s="114" t="str">
        <f>IFERROR(HLOOKUP($B25,Inputs!$S$3:$BF$5,MATCH('Business Unit 2'!$B$1,Inputs!$A$3:$A$6,0),FALSE),"-")</f>
        <v>-</v>
      </c>
      <c r="L25" s="114" t="str">
        <f>IFERROR(HLOOKUP($B25,Inputs!$S$3:$BF$5,MATCH('Business Unit 2'!$B$1,Inputs!$A$3:$A$6,0),FALSE),"-")</f>
        <v>-</v>
      </c>
      <c r="M25" s="114" t="str">
        <f>IFERROR(HLOOKUP($B25,Inputs!$S$3:$BF$5,MATCH('Business Unit 2'!$B$1,Inputs!$A$3:$A$6,0),FALSE),"-")</f>
        <v>-</v>
      </c>
      <c r="N25" s="114" t="str">
        <f>IFERROR(HLOOKUP($B25,Inputs!$S$3:$BF$5,MATCH('Business Unit 2'!$B$1,Inputs!$A$3:$A$6,0),FALSE),"-")</f>
        <v>-</v>
      </c>
      <c r="O25" s="148" t="str">
        <f t="shared" si="5"/>
        <v>-</v>
      </c>
      <c r="P25" s="148" t="str">
        <f t="shared" si="5"/>
        <v>-</v>
      </c>
      <c r="Q25" s="115" t="str">
        <f t="shared" si="6"/>
        <v>-</v>
      </c>
      <c r="R25" s="5">
        <f t="shared" si="7"/>
        <v>0</v>
      </c>
      <c r="S25" s="46">
        <v>0</v>
      </c>
      <c r="T25" s="31" t="str">
        <f t="shared" si="8"/>
        <v>-</v>
      </c>
      <c r="U25" s="47">
        <f t="shared" si="9"/>
        <v>0</v>
      </c>
    </row>
    <row r="26" spans="1:25" s="3" customFormat="1">
      <c r="A26" s="48" t="s">
        <v>29</v>
      </c>
      <c r="B26" s="27" t="s">
        <v>30</v>
      </c>
      <c r="C26" s="114" t="str">
        <f>IFERROR(HLOOKUP($B26,Inputs!$S$3:$BF$5,MATCH('Business Unit 2'!$B$1,Inputs!$A$3:$A$6,0),FALSE),"-")</f>
        <v>-</v>
      </c>
      <c r="D26" s="114" t="str">
        <f>IFERROR(HLOOKUP($B26,Inputs!$S$3:$BF$5,MATCH('Business Unit 2'!$B$1,Inputs!$A$3:$A$6,0),FALSE),"-")</f>
        <v>-</v>
      </c>
      <c r="E26" s="114" t="str">
        <f>IFERROR(HLOOKUP($B26,Inputs!$S$3:$BF$5,MATCH('Business Unit 2'!$B$1,Inputs!$A$3:$A$6,0),FALSE),"-")</f>
        <v>-</v>
      </c>
      <c r="F26" s="114" t="str">
        <f>IFERROR(HLOOKUP($B26,Inputs!$S$3:$BF$5,MATCH('Business Unit 2'!$B$1,Inputs!$A$3:$A$6,0),FALSE),"-")</f>
        <v>-</v>
      </c>
      <c r="G26" s="114" t="str">
        <f>IFERROR(HLOOKUP($B26,Inputs!$S$3:$BF$5,MATCH('Business Unit 2'!$B$1,Inputs!$A$3:$A$6,0),FALSE),"-")</f>
        <v>-</v>
      </c>
      <c r="H26" s="114" t="str">
        <f>IFERROR(HLOOKUP($B26,Inputs!$S$3:$BF$5,MATCH('Business Unit 2'!$B$1,Inputs!$A$3:$A$6,0),FALSE),"-")</f>
        <v>-</v>
      </c>
      <c r="I26" s="114" t="str">
        <f>IFERROR(HLOOKUP($B26,Inputs!$S$3:$BF$5,MATCH('Business Unit 2'!$B$1,Inputs!$A$3:$A$6,0),FALSE),"-")</f>
        <v>-</v>
      </c>
      <c r="J26" s="114" t="str">
        <f>IFERROR(HLOOKUP($B26,Inputs!$S$3:$BF$5,MATCH('Business Unit 2'!$B$1,Inputs!$A$3:$A$6,0),FALSE),"-")</f>
        <v>-</v>
      </c>
      <c r="K26" s="114" t="str">
        <f>IFERROR(HLOOKUP($B26,Inputs!$S$3:$BF$5,MATCH('Business Unit 2'!$B$1,Inputs!$A$3:$A$6,0),FALSE),"-")</f>
        <v>-</v>
      </c>
      <c r="L26" s="114" t="str">
        <f>IFERROR(HLOOKUP($B26,Inputs!$S$3:$BF$5,MATCH('Business Unit 2'!$B$1,Inputs!$A$3:$A$6,0),FALSE),"-")</f>
        <v>-</v>
      </c>
      <c r="M26" s="114" t="str">
        <f>IFERROR(HLOOKUP($B26,Inputs!$S$3:$BF$5,MATCH('Business Unit 2'!$B$1,Inputs!$A$3:$A$6,0),FALSE),"-")</f>
        <v>-</v>
      </c>
      <c r="N26" s="114" t="str">
        <f>IFERROR(HLOOKUP($B26,Inputs!$S$3:$BF$5,MATCH('Business Unit 2'!$B$1,Inputs!$A$3:$A$6,0),FALSE),"-")</f>
        <v>-</v>
      </c>
      <c r="O26" s="148" t="str">
        <f t="shared" si="5"/>
        <v>-</v>
      </c>
      <c r="P26" s="148" t="str">
        <f t="shared" si="5"/>
        <v>-</v>
      </c>
      <c r="Q26" s="115" t="str">
        <f t="shared" si="6"/>
        <v>-</v>
      </c>
      <c r="R26" s="5">
        <f t="shared" si="7"/>
        <v>0</v>
      </c>
      <c r="S26" s="46">
        <v>0</v>
      </c>
      <c r="T26" s="31" t="str">
        <f t="shared" si="8"/>
        <v>-</v>
      </c>
      <c r="U26" s="47">
        <f t="shared" si="9"/>
        <v>0</v>
      </c>
    </row>
    <row r="27" spans="1:25" s="3" customFormat="1">
      <c r="A27" s="48" t="s">
        <v>31</v>
      </c>
      <c r="B27" s="27" t="s">
        <v>32</v>
      </c>
      <c r="C27" s="113">
        <f>IF(C21*IF(MATCH($B$1,Inputs!$A$4:$A$6,0),VLOOKUP('Business Unit 2'!$B$1,Inputs!$A$4:$Q$6,12,FALSE),"-")=0,"-",C21*IF(MATCH($B$1,Inputs!$A$4:$A$6,0),VLOOKUP('Business Unit 2'!$B$1,Inputs!$A$4:$Q$6,12,FALSE),"-"))</f>
        <v>6750</v>
      </c>
      <c r="D27" s="113">
        <f>IF(D21*IF(MATCH($B$1,Inputs!$A$4:$A$6,0),VLOOKUP('Business Unit 2'!$B$1,Inputs!$A$4:$Q$6,12,FALSE),"-")=0,"-",D21*IF(MATCH($B$1,Inputs!$A$4:$A$6,0),VLOOKUP('Business Unit 2'!$B$1,Inputs!$A$4:$Q$6,12,FALSE),"-"))</f>
        <v>6755.625</v>
      </c>
      <c r="E27" s="113">
        <f>IF(E21*IF(MATCH($B$1,Inputs!$A$4:$A$6,0),VLOOKUP('Business Unit 2'!$B$1,Inputs!$A$4:$Q$6,12,FALSE),"-")=0,"-",E21*IF(MATCH($B$1,Inputs!$A$4:$A$6,0),VLOOKUP('Business Unit 2'!$B$1,Inputs!$A$4:$Q$6,12,FALSE),"-"))</f>
        <v>6761.2546874999989</v>
      </c>
      <c r="F27" s="113">
        <f>IF(F21*IF(MATCH($B$1,Inputs!$A$4:$A$6,0),VLOOKUP('Business Unit 2'!$B$1,Inputs!$A$4:$Q$6,12,FALSE),"-")=0,"-",F21*IF(MATCH($B$1,Inputs!$A$4:$A$6,0),VLOOKUP('Business Unit 2'!$B$1,Inputs!$A$4:$Q$6,12,FALSE),"-"))</f>
        <v>6766.8890664062483</v>
      </c>
      <c r="G27" s="113">
        <f>IF(G21*IF(MATCH($B$1,Inputs!$A$4:$A$6,0),VLOOKUP('Business Unit 2'!$B$1,Inputs!$A$4:$Q$6,12,FALSE),"-")=0,"-",G21*IF(MATCH($B$1,Inputs!$A$4:$A$6,0),VLOOKUP('Business Unit 2'!$B$1,Inputs!$A$4:$Q$6,12,FALSE),"-"))</f>
        <v>6772.5281406282529</v>
      </c>
      <c r="H27" s="113">
        <f>IF(H21*IF(MATCH($B$1,Inputs!$A$4:$A$6,0),VLOOKUP('Business Unit 2'!$B$1,Inputs!$A$4:$Q$6,12,FALSE),"-")=0,"-",H21*IF(MATCH($B$1,Inputs!$A$4:$A$6,0),VLOOKUP('Business Unit 2'!$B$1,Inputs!$A$4:$Q$6,12,FALSE),"-"))</f>
        <v>6778.1719140787764</v>
      </c>
      <c r="I27" s="113">
        <f>IF(I21*IF(MATCH($B$1,Inputs!$A$4:$A$6,0),VLOOKUP('Business Unit 2'!$B$1,Inputs!$A$4:$Q$6,12,FALSE),"-")=0,"-",I21*IF(MATCH($B$1,Inputs!$A$4:$A$6,0),VLOOKUP('Business Unit 2'!$B$1,Inputs!$A$4:$Q$6,12,FALSE),"-"))</f>
        <v>6783.8203906738408</v>
      </c>
      <c r="J27" s="113">
        <f>IF(J21*IF(MATCH($B$1,Inputs!$A$4:$A$6,0),VLOOKUP('Business Unit 2'!$B$1,Inputs!$A$4:$Q$6,12,FALSE),"-")=0,"-",J21*IF(MATCH($B$1,Inputs!$A$4:$A$6,0),VLOOKUP('Business Unit 2'!$B$1,Inputs!$A$4:$Q$6,12,FALSE),"-"))</f>
        <v>6789.4735743327356</v>
      </c>
      <c r="K27" s="113">
        <f>IF(K21*IF(MATCH($B$1,Inputs!$A$4:$A$6,0),VLOOKUP('Business Unit 2'!$B$1,Inputs!$A$4:$Q$6,12,FALSE),"-")=0,"-",K21*IF(MATCH($B$1,Inputs!$A$4:$A$6,0),VLOOKUP('Business Unit 2'!$B$1,Inputs!$A$4:$Q$6,12,FALSE),"-"))</f>
        <v>6795.131468978012</v>
      </c>
      <c r="L27" s="113">
        <f>IF(L21*IF(MATCH($B$1,Inputs!$A$4:$A$6,0),VLOOKUP('Business Unit 2'!$B$1,Inputs!$A$4:$Q$6,12,FALSE),"-")=0,"-",L21*IF(MATCH($B$1,Inputs!$A$4:$A$6,0),VLOOKUP('Business Unit 2'!$B$1,Inputs!$A$4:$Q$6,12,FALSE),"-"))</f>
        <v>6800.7940785354931</v>
      </c>
      <c r="M27" s="113">
        <f>IF(M21*IF(MATCH($B$1,Inputs!$A$4:$A$6,0),VLOOKUP('Business Unit 2'!$B$1,Inputs!$A$4:$Q$6,12,FALSE),"-")=0,"-",M21*IF(MATCH($B$1,Inputs!$A$4:$A$6,0),VLOOKUP('Business Unit 2'!$B$1,Inputs!$A$4:$Q$6,12,FALSE),"-"))</f>
        <v>6806.4614069342715</v>
      </c>
      <c r="N27" s="113">
        <f>IF(N21*IF(MATCH($B$1,Inputs!$A$4:$A$6,0),VLOOKUP('Business Unit 2'!$B$1,Inputs!$A$4:$Q$6,12,FALSE),"-")=0,"-",N21*IF(MATCH($B$1,Inputs!$A$4:$A$6,0),VLOOKUP('Business Unit 2'!$B$1,Inputs!$A$4:$Q$6,12,FALSE),"-"))</f>
        <v>6812.1334581067167</v>
      </c>
      <c r="O27" s="148">
        <f t="shared" si="5"/>
        <v>81372.283186174347</v>
      </c>
      <c r="P27" s="148">
        <f t="shared" si="5"/>
        <v>81372.283186174347</v>
      </c>
      <c r="Q27" s="115" t="str">
        <f t="shared" si="6"/>
        <v>-</v>
      </c>
      <c r="R27" s="5">
        <f t="shared" si="7"/>
        <v>0</v>
      </c>
      <c r="S27" s="46">
        <v>163681</v>
      </c>
      <c r="T27" s="31">
        <f t="shared" si="8"/>
        <v>-82308.716813825653</v>
      </c>
      <c r="U27" s="47">
        <f t="shared" si="9"/>
        <v>-0.5028605446803579</v>
      </c>
    </row>
    <row r="28" spans="1:25" s="3" customFormat="1">
      <c r="A28" s="48" t="s">
        <v>33</v>
      </c>
      <c r="B28" s="27" t="s">
        <v>193</v>
      </c>
      <c r="C28" s="114">
        <f>IF(IF(MATCH($B$1,Inputs!$A$4:$A$6,0),VLOOKUP('Business Unit 2'!$B$1,Inputs!$A$4:$Q$6,14,FALSE),"-")=0,"-",IF(MATCH($B$1,Inputs!$A$4:$A$6,0),VLOOKUP('Business Unit 2'!$B$1,Inputs!$A$4:$Q$6,14,FALSE),"-"))</f>
        <v>8000</v>
      </c>
      <c r="D28" s="114">
        <f>IF(IF(MATCH($B$1,Inputs!$A$4:$A$6,0),VLOOKUP('Business Unit 2'!$B$1,Inputs!$A$4:$Q$6,14,FALSE),"-")=0,"-",IF(MATCH($B$1,Inputs!$A$4:$A$6,0),VLOOKUP('Business Unit 2'!$B$1,Inputs!$A$4:$Q$6,14,FALSE),"-"))</f>
        <v>8000</v>
      </c>
      <c r="E28" s="114">
        <f>IF(IF(MATCH($B$1,Inputs!$A$4:$A$6,0),VLOOKUP('Business Unit 2'!$B$1,Inputs!$A$4:$Q$6,14,FALSE),"-")=0,"-",IF(MATCH($B$1,Inputs!$A$4:$A$6,0),VLOOKUP('Business Unit 2'!$B$1,Inputs!$A$4:$Q$6,14,FALSE),"-"))</f>
        <v>8000</v>
      </c>
      <c r="F28" s="114">
        <f>IF(IF(MATCH($B$1,Inputs!$A$4:$A$6,0),VLOOKUP('Business Unit 2'!$B$1,Inputs!$A$4:$Q$6,14,FALSE),"-")=0,"-",IF(MATCH($B$1,Inputs!$A$4:$A$6,0),VLOOKUP('Business Unit 2'!$B$1,Inputs!$A$4:$Q$6,14,FALSE),"-"))</f>
        <v>8000</v>
      </c>
      <c r="G28" s="114">
        <f>IF(IF(MATCH($B$1,Inputs!$A$4:$A$6,0),VLOOKUP('Business Unit 2'!$B$1,Inputs!$A$4:$Q$6,14,FALSE),"-")=0,"-",IF(MATCH($B$1,Inputs!$A$4:$A$6,0),VLOOKUP('Business Unit 2'!$B$1,Inputs!$A$4:$Q$6,14,FALSE),"-"))</f>
        <v>8000</v>
      </c>
      <c r="H28" s="114">
        <f>IF(IF(MATCH($B$1,Inputs!$A$4:$A$6,0),VLOOKUP('Business Unit 2'!$B$1,Inputs!$A$4:$Q$6,14,FALSE),"-")=0,"-",IF(MATCH($B$1,Inputs!$A$4:$A$6,0),VLOOKUP('Business Unit 2'!$B$1,Inputs!$A$4:$Q$6,14,FALSE),"-"))</f>
        <v>8000</v>
      </c>
      <c r="I28" s="114">
        <f>IF(IF(MATCH($B$1,Inputs!$A$4:$A$6,0),VLOOKUP('Business Unit 2'!$B$1,Inputs!$A$4:$Q$6,14,FALSE),"-")=0,"-",IF(MATCH($B$1,Inputs!$A$4:$A$6,0),VLOOKUP('Business Unit 2'!$B$1,Inputs!$A$4:$Q$6,14,FALSE),"-"))</f>
        <v>8000</v>
      </c>
      <c r="J28" s="114">
        <f>IF(IF(MATCH($B$1,Inputs!$A$4:$A$6,0),VLOOKUP('Business Unit 2'!$B$1,Inputs!$A$4:$Q$6,14,FALSE),"-")=0,"-",IF(MATCH($B$1,Inputs!$A$4:$A$6,0),VLOOKUP('Business Unit 2'!$B$1,Inputs!$A$4:$Q$6,14,FALSE),"-"))</f>
        <v>8000</v>
      </c>
      <c r="K28" s="114">
        <f>IF(IF(MATCH($B$1,Inputs!$A$4:$A$6,0),VLOOKUP('Business Unit 2'!$B$1,Inputs!$A$4:$Q$6,14,FALSE),"-")=0,"-",IF(MATCH($B$1,Inputs!$A$4:$A$6,0),VLOOKUP('Business Unit 2'!$B$1,Inputs!$A$4:$Q$6,14,FALSE),"-"))</f>
        <v>8000</v>
      </c>
      <c r="L28" s="114">
        <f>IF(IF(MATCH($B$1,Inputs!$A$4:$A$6,0),VLOOKUP('Business Unit 2'!$B$1,Inputs!$A$4:$Q$6,14,FALSE),"-")=0,"-",IF(MATCH($B$1,Inputs!$A$4:$A$6,0),VLOOKUP('Business Unit 2'!$B$1,Inputs!$A$4:$Q$6,14,FALSE),"-"))</f>
        <v>8000</v>
      </c>
      <c r="M28" s="114">
        <f>IF(IF(MATCH($B$1,Inputs!$A$4:$A$6,0),VLOOKUP('Business Unit 2'!$B$1,Inputs!$A$4:$Q$6,14,FALSE),"-")=0,"-",IF(MATCH($B$1,Inputs!$A$4:$A$6,0),VLOOKUP('Business Unit 2'!$B$1,Inputs!$A$4:$Q$6,14,FALSE),"-"))</f>
        <v>8000</v>
      </c>
      <c r="N28" s="114">
        <f>IF(IF(MATCH($B$1,Inputs!$A$4:$A$6,0),VLOOKUP('Business Unit 2'!$B$1,Inputs!$A$4:$Q$6,14,FALSE),"-")=0,"-",IF(MATCH($B$1,Inputs!$A$4:$A$6,0),VLOOKUP('Business Unit 2'!$B$1,Inputs!$A$4:$Q$6,14,FALSE),"-"))</f>
        <v>8000</v>
      </c>
      <c r="O28" s="148">
        <f t="shared" si="5"/>
        <v>96000</v>
      </c>
      <c r="P28" s="148">
        <f t="shared" si="5"/>
        <v>96000</v>
      </c>
      <c r="Q28" s="115" t="str">
        <f t="shared" si="6"/>
        <v>-</v>
      </c>
      <c r="R28" s="5">
        <f>IF(ISERROR(Q28/P28),0,(Q28/P28))</f>
        <v>0</v>
      </c>
      <c r="S28" s="46">
        <v>240033</v>
      </c>
      <c r="T28" s="31">
        <f t="shared" si="8"/>
        <v>-144033</v>
      </c>
      <c r="U28" s="47">
        <f t="shared" si="9"/>
        <v>-0.60005499243853966</v>
      </c>
    </row>
    <row r="29" spans="1:25" s="3" customFormat="1">
      <c r="A29" s="48">
        <v>7047</v>
      </c>
      <c r="B29" s="27" t="s">
        <v>34</v>
      </c>
      <c r="C29" s="114">
        <f>IF(IF(MATCH($B$1,Inputs!$A$4:$A$6,0),VLOOKUP('Business Unit 2'!$B$1,Inputs!$A$4:$Q$6,16,FALSE)/12,"-")=0,"-",IF(MATCH($B$1,Inputs!$A$4:$A$6,0),VLOOKUP('Business Unit 2'!$B$1,Inputs!$A$4:$Q$6,16,FALSE)/12,"-"))</f>
        <v>1500</v>
      </c>
      <c r="D29" s="114">
        <f>IF(IF(MATCH($B$1,Inputs!$A$4:$A$6,0),VLOOKUP('Business Unit 2'!$B$1,Inputs!$A$4:$Q$6,16,FALSE)/12,"-")=0,"-",IF(MATCH($B$1,Inputs!$A$4:$A$6,0),VLOOKUP('Business Unit 2'!$B$1,Inputs!$A$4:$Q$6,16,FALSE)/12,"-"))</f>
        <v>1500</v>
      </c>
      <c r="E29" s="114">
        <f>IF(IF(MATCH($B$1,Inputs!$A$4:$A$6,0),VLOOKUP('Business Unit 2'!$B$1,Inputs!$A$4:$Q$6,16,FALSE)/12,"-")=0,"-",IF(MATCH($B$1,Inputs!$A$4:$A$6,0),VLOOKUP('Business Unit 2'!$B$1,Inputs!$A$4:$Q$6,16,FALSE)/12,"-"))</f>
        <v>1500</v>
      </c>
      <c r="F29" s="114">
        <f>IF(IF(MATCH($B$1,Inputs!$A$4:$A$6,0),VLOOKUP('Business Unit 2'!$B$1,Inputs!$A$4:$Q$6,16,FALSE)/12,"-")=0,"-",IF(MATCH($B$1,Inputs!$A$4:$A$6,0),VLOOKUP('Business Unit 2'!$B$1,Inputs!$A$4:$Q$6,16,FALSE)/12,"-"))</f>
        <v>1500</v>
      </c>
      <c r="G29" s="114">
        <f>IF(IF(MATCH($B$1,Inputs!$A$4:$A$6,0),VLOOKUP('Business Unit 2'!$B$1,Inputs!$A$4:$Q$6,16,FALSE)/12,"-")=0,"-",IF(MATCH($B$1,Inputs!$A$4:$A$6,0),VLOOKUP('Business Unit 2'!$B$1,Inputs!$A$4:$Q$6,16,FALSE)/12,"-"))</f>
        <v>1500</v>
      </c>
      <c r="H29" s="114">
        <f>IF(IF(MATCH($B$1,Inputs!$A$4:$A$6,0),VLOOKUP('Business Unit 2'!$B$1,Inputs!$A$4:$Q$6,16,FALSE)/12,"-")=0,"-",IF(MATCH($B$1,Inputs!$A$4:$A$6,0),VLOOKUP('Business Unit 2'!$B$1,Inputs!$A$4:$Q$6,16,FALSE)/12,"-"))</f>
        <v>1500</v>
      </c>
      <c r="I29" s="114">
        <f>IF(IF(MATCH($B$1,Inputs!$A$4:$A$6,0),VLOOKUP('Business Unit 2'!$B$1,Inputs!$A$4:$Q$6,16,FALSE)/12,"-")=0,"-",IF(MATCH($B$1,Inputs!$A$4:$A$6,0),VLOOKUP('Business Unit 2'!$B$1,Inputs!$A$4:$Q$6,16,FALSE)/12,"-"))</f>
        <v>1500</v>
      </c>
      <c r="J29" s="114">
        <f>IF(IF(MATCH($B$1,Inputs!$A$4:$A$6,0),VLOOKUP('Business Unit 2'!$B$1,Inputs!$A$4:$Q$6,16,FALSE)/12,"-")=0,"-",IF(MATCH($B$1,Inputs!$A$4:$A$6,0),VLOOKUP('Business Unit 2'!$B$1,Inputs!$A$4:$Q$6,16,FALSE)/12,"-"))</f>
        <v>1500</v>
      </c>
      <c r="K29" s="114">
        <f>IF(IF(MATCH($B$1,Inputs!$A$4:$A$6,0),VLOOKUP('Business Unit 2'!$B$1,Inputs!$A$4:$Q$6,16,FALSE)/12,"-")=0,"-",IF(MATCH($B$1,Inputs!$A$4:$A$6,0),VLOOKUP('Business Unit 2'!$B$1,Inputs!$A$4:$Q$6,16,FALSE)/12,"-"))</f>
        <v>1500</v>
      </c>
      <c r="L29" s="114">
        <f>IF(IF(MATCH($B$1,Inputs!$A$4:$A$6,0),VLOOKUP('Business Unit 2'!$B$1,Inputs!$A$4:$Q$6,16,FALSE)/12,"-")=0,"-",IF(MATCH($B$1,Inputs!$A$4:$A$6,0),VLOOKUP('Business Unit 2'!$B$1,Inputs!$A$4:$Q$6,16,FALSE)/12,"-"))</f>
        <v>1500</v>
      </c>
      <c r="M29" s="114">
        <f>IF(IF(MATCH($B$1,Inputs!$A$4:$A$6,0),VLOOKUP('Business Unit 2'!$B$1,Inputs!$A$4:$Q$6,16,FALSE)/12,"-")=0,"-",IF(MATCH($B$1,Inputs!$A$4:$A$6,0),VLOOKUP('Business Unit 2'!$B$1,Inputs!$A$4:$Q$6,16,FALSE)/12,"-"))</f>
        <v>1500</v>
      </c>
      <c r="N29" s="114">
        <f>IF(IF(MATCH($B$1,Inputs!$A$4:$A$6,0),VLOOKUP('Business Unit 2'!$B$1,Inputs!$A$4:$Q$6,16,FALSE)/12,"-")=0,"-",IF(MATCH($B$1,Inputs!$A$4:$A$6,0),VLOOKUP('Business Unit 2'!$B$1,Inputs!$A$4:$Q$6,16,FALSE)/12,"-"))</f>
        <v>1500</v>
      </c>
      <c r="O29" s="148">
        <f t="shared" si="5"/>
        <v>18000</v>
      </c>
      <c r="P29" s="148">
        <f t="shared" si="5"/>
        <v>18000</v>
      </c>
      <c r="Q29" s="115" t="str">
        <f t="shared" si="6"/>
        <v>-</v>
      </c>
      <c r="R29" s="5">
        <f t="shared" si="7"/>
        <v>0</v>
      </c>
      <c r="S29" s="46">
        <v>0</v>
      </c>
      <c r="T29" s="31">
        <f t="shared" si="8"/>
        <v>18000</v>
      </c>
      <c r="U29" s="47">
        <f t="shared" si="9"/>
        <v>0</v>
      </c>
    </row>
    <row r="30" spans="1:25" s="3" customFormat="1">
      <c r="A30" s="48">
        <v>7051</v>
      </c>
      <c r="B30" s="27" t="s">
        <v>35</v>
      </c>
      <c r="C30" s="114" t="str">
        <f>IFERROR(HLOOKUP($B30,Inputs!$S$3:$BF$5,MATCH([1]TRG!$B$1,Inputs!$A$3:$A$6,0),FALSE),"-")</f>
        <v>-</v>
      </c>
      <c r="D30" s="114" t="str">
        <f>IFERROR(HLOOKUP($B30,Inputs!$S$3:$BF$5,MATCH('Business Unit 2'!$B$1,Inputs!$A$3:$A$6,0),FALSE),"-")</f>
        <v>-</v>
      </c>
      <c r="E30" s="114" t="str">
        <f>IFERROR(HLOOKUP($B30,Inputs!$S$3:$BF$5,MATCH('Business Unit 2'!$B$1,Inputs!$A$3:$A$6,0),FALSE),"-")</f>
        <v>-</v>
      </c>
      <c r="F30" s="114" t="str">
        <f>IFERROR(HLOOKUP($B30,Inputs!$S$3:$BF$5,MATCH('Business Unit 2'!$B$1,Inputs!$A$3:$A$6,0),FALSE),"-")</f>
        <v>-</v>
      </c>
      <c r="G30" s="114" t="str">
        <f>IFERROR(HLOOKUP($B30,Inputs!$S$3:$BF$5,MATCH('Business Unit 2'!$B$1,Inputs!$A$3:$A$6,0),FALSE),"-")</f>
        <v>-</v>
      </c>
      <c r="H30" s="114" t="str">
        <f>IFERROR(HLOOKUP($B30,Inputs!$S$3:$BF$5,MATCH('Business Unit 2'!$B$1,Inputs!$A$3:$A$6,0),FALSE),"-")</f>
        <v>-</v>
      </c>
      <c r="I30" s="114" t="str">
        <f>IFERROR(HLOOKUP($B30,Inputs!$S$3:$BF$5,MATCH('Business Unit 2'!$B$1,Inputs!$A$3:$A$6,0),FALSE),"-")</f>
        <v>-</v>
      </c>
      <c r="J30" s="114" t="str">
        <f>IFERROR(HLOOKUP($B30,Inputs!$S$3:$BF$5,MATCH('Business Unit 2'!$B$1,Inputs!$A$3:$A$6,0),FALSE),"-")</f>
        <v>-</v>
      </c>
      <c r="K30" s="114" t="str">
        <f>IFERROR(HLOOKUP($B30,Inputs!$S$3:$BF$5,MATCH('Business Unit 2'!$B$1,Inputs!$A$3:$A$6,0),FALSE),"-")</f>
        <v>-</v>
      </c>
      <c r="L30" s="114" t="str">
        <f>IFERROR(HLOOKUP($B30,Inputs!$S$3:$BF$5,MATCH('Business Unit 2'!$B$1,Inputs!$A$3:$A$6,0),FALSE),"-")</f>
        <v>-</v>
      </c>
      <c r="M30" s="114" t="str">
        <f>IFERROR(HLOOKUP($B30,Inputs!$S$3:$BF$5,MATCH('Business Unit 2'!$B$1,Inputs!$A$3:$A$6,0),FALSE),"-")</f>
        <v>-</v>
      </c>
      <c r="N30" s="114" t="str">
        <f>IFERROR(HLOOKUP($B30,Inputs!$S$3:$BF$5,MATCH('Business Unit 2'!$B$1,Inputs!$A$3:$A$6,0),FALSE),"-")</f>
        <v>-</v>
      </c>
      <c r="O30" s="148" t="str">
        <f t="shared" si="5"/>
        <v>-</v>
      </c>
      <c r="P30" s="148" t="str">
        <f t="shared" si="5"/>
        <v>-</v>
      </c>
      <c r="Q30" s="115" t="str">
        <f t="shared" si="6"/>
        <v>-</v>
      </c>
      <c r="R30" s="5">
        <f t="shared" si="7"/>
        <v>0</v>
      </c>
      <c r="S30" s="46">
        <v>0</v>
      </c>
      <c r="T30" s="31" t="str">
        <f t="shared" si="8"/>
        <v>-</v>
      </c>
      <c r="U30" s="47">
        <f t="shared" si="9"/>
        <v>0</v>
      </c>
    </row>
    <row r="31" spans="1:25" s="3" customFormat="1">
      <c r="A31" s="48">
        <v>7052</v>
      </c>
      <c r="B31" s="27" t="s">
        <v>36</v>
      </c>
      <c r="C31" s="114" t="str">
        <f>IFERROR(HLOOKUP($B31,Inputs!$S$3:$BF$5,MATCH('Business Unit 2'!$B$1,Inputs!$A$3:$A$6,0),FALSE),"-")</f>
        <v>-</v>
      </c>
      <c r="D31" s="114" t="str">
        <f>IFERROR(HLOOKUP($B31,Inputs!$S$3:$BF$5,MATCH('Business Unit 2'!$B$1,Inputs!$A$3:$A$6,0),FALSE),"-")</f>
        <v>-</v>
      </c>
      <c r="E31" s="114" t="str">
        <f>IFERROR(HLOOKUP($B31,Inputs!$S$3:$BF$5,MATCH('Business Unit 2'!$B$1,Inputs!$A$3:$A$6,0),FALSE),"-")</f>
        <v>-</v>
      </c>
      <c r="F31" s="114" t="str">
        <f>IFERROR(HLOOKUP($B31,Inputs!$S$3:$BF$5,MATCH('Business Unit 2'!$B$1,Inputs!$A$3:$A$6,0),FALSE),"-")</f>
        <v>-</v>
      </c>
      <c r="G31" s="114" t="str">
        <f>IFERROR(HLOOKUP($B31,Inputs!$S$3:$BF$5,MATCH('Business Unit 2'!$B$1,Inputs!$A$3:$A$6,0),FALSE),"-")</f>
        <v>-</v>
      </c>
      <c r="H31" s="114" t="str">
        <f>IFERROR(HLOOKUP($B31,Inputs!$S$3:$BF$5,MATCH('Business Unit 2'!$B$1,Inputs!$A$3:$A$6,0),FALSE),"-")</f>
        <v>-</v>
      </c>
      <c r="I31" s="114" t="str">
        <f>IFERROR(HLOOKUP($B31,Inputs!$S$3:$BF$5,MATCH('Business Unit 2'!$B$1,Inputs!$A$3:$A$6,0),FALSE),"-")</f>
        <v>-</v>
      </c>
      <c r="J31" s="114" t="str">
        <f>IFERROR(HLOOKUP($B31,Inputs!$S$3:$BF$5,MATCH('Business Unit 2'!$B$1,Inputs!$A$3:$A$6,0),FALSE),"-")</f>
        <v>-</v>
      </c>
      <c r="K31" s="114" t="str">
        <f>IFERROR(HLOOKUP($B31,Inputs!$S$3:$BF$5,MATCH('Business Unit 2'!$B$1,Inputs!$A$3:$A$6,0),FALSE),"-")</f>
        <v>-</v>
      </c>
      <c r="L31" s="114" t="str">
        <f>IFERROR(HLOOKUP($B31,Inputs!$S$3:$BF$5,MATCH('Business Unit 2'!$B$1,Inputs!$A$3:$A$6,0),FALSE),"-")</f>
        <v>-</v>
      </c>
      <c r="M31" s="114" t="str">
        <f>IFERROR(HLOOKUP($B31,Inputs!$S$3:$BF$5,MATCH('Business Unit 2'!$B$1,Inputs!$A$3:$A$6,0),FALSE),"-")</f>
        <v>-</v>
      </c>
      <c r="N31" s="114" t="str">
        <f>IFERROR(HLOOKUP($B31,Inputs!$S$3:$BF$5,MATCH('Business Unit 2'!$B$1,Inputs!$A$3:$A$6,0),FALSE),"-")</f>
        <v>-</v>
      </c>
      <c r="O31" s="148" t="str">
        <f t="shared" si="5"/>
        <v>-</v>
      </c>
      <c r="P31" s="148" t="str">
        <f t="shared" si="5"/>
        <v>-</v>
      </c>
      <c r="Q31" s="115" t="str">
        <f t="shared" si="6"/>
        <v>-</v>
      </c>
      <c r="R31" s="5">
        <f t="shared" si="7"/>
        <v>0</v>
      </c>
      <c r="S31" s="46">
        <v>5431</v>
      </c>
      <c r="T31" s="31" t="str">
        <f t="shared" si="8"/>
        <v>-</v>
      </c>
      <c r="U31" s="47">
        <f t="shared" si="9"/>
        <v>0</v>
      </c>
    </row>
    <row r="32" spans="1:25" s="3" customFormat="1">
      <c r="A32" s="48">
        <v>7060</v>
      </c>
      <c r="B32" s="27" t="s">
        <v>37</v>
      </c>
      <c r="C32" s="114" t="str">
        <f>IFERROR(HLOOKUP($B32,Inputs!$S$3:$BF$5,MATCH('Business Unit 2'!$B$1,Inputs!$A$3:$A$6,0),FALSE),"-")</f>
        <v>-</v>
      </c>
      <c r="D32" s="114" t="str">
        <f>IFERROR(HLOOKUP($B32,Inputs!$S$3:$BF$5,MATCH('Business Unit 2'!$B$1,Inputs!$A$3:$A$6,0),FALSE),"-")</f>
        <v>-</v>
      </c>
      <c r="E32" s="114" t="str">
        <f>IFERROR(HLOOKUP($B32,Inputs!$S$3:$BF$5,MATCH('Business Unit 2'!$B$1,Inputs!$A$3:$A$6,0),FALSE),"-")</f>
        <v>-</v>
      </c>
      <c r="F32" s="114" t="str">
        <f>IFERROR(HLOOKUP($B32,Inputs!$S$3:$BF$5,MATCH('Business Unit 2'!$B$1,Inputs!$A$3:$A$6,0),FALSE),"-")</f>
        <v>-</v>
      </c>
      <c r="G32" s="114" t="str">
        <f>IFERROR(HLOOKUP($B32,Inputs!$S$3:$BF$5,MATCH('Business Unit 2'!$B$1,Inputs!$A$3:$A$6,0),FALSE),"-")</f>
        <v>-</v>
      </c>
      <c r="H32" s="114" t="str">
        <f>IFERROR(HLOOKUP($B32,Inputs!$S$3:$BF$5,MATCH('Business Unit 2'!$B$1,Inputs!$A$3:$A$6,0),FALSE),"-")</f>
        <v>-</v>
      </c>
      <c r="I32" s="114" t="str">
        <f>IFERROR(HLOOKUP($B32,Inputs!$S$3:$BF$5,MATCH('Business Unit 2'!$B$1,Inputs!$A$3:$A$6,0),FALSE),"-")</f>
        <v>-</v>
      </c>
      <c r="J32" s="114" t="str">
        <f>IFERROR(HLOOKUP($B32,Inputs!$S$3:$BF$5,MATCH('Business Unit 2'!$B$1,Inputs!$A$3:$A$6,0),FALSE),"-")</f>
        <v>-</v>
      </c>
      <c r="K32" s="114" t="str">
        <f>IFERROR(HLOOKUP($B32,Inputs!$S$3:$BF$5,MATCH('Business Unit 2'!$B$1,Inputs!$A$3:$A$6,0),FALSE),"-")</f>
        <v>-</v>
      </c>
      <c r="L32" s="114" t="str">
        <f>IFERROR(HLOOKUP($B32,Inputs!$S$3:$BF$5,MATCH('Business Unit 2'!$B$1,Inputs!$A$3:$A$6,0),FALSE),"-")</f>
        <v>-</v>
      </c>
      <c r="M32" s="114" t="str">
        <f>IFERROR(HLOOKUP($B32,Inputs!$S$3:$BF$5,MATCH('Business Unit 2'!$B$1,Inputs!$A$3:$A$6,0),FALSE),"-")</f>
        <v>-</v>
      </c>
      <c r="N32" s="114" t="str">
        <f>IFERROR(HLOOKUP($B32,Inputs!$S$3:$BF$5,MATCH('Business Unit 2'!$B$1,Inputs!$A$3:$A$6,0),FALSE),"-")</f>
        <v>-</v>
      </c>
      <c r="O32" s="148" t="str">
        <f t="shared" si="5"/>
        <v>-</v>
      </c>
      <c r="P32" s="148" t="str">
        <f t="shared" si="5"/>
        <v>-</v>
      </c>
      <c r="Q32" s="115" t="str">
        <f t="shared" si="6"/>
        <v>-</v>
      </c>
      <c r="R32" s="5">
        <f t="shared" si="7"/>
        <v>0</v>
      </c>
      <c r="S32" s="46">
        <v>0</v>
      </c>
      <c r="T32" s="31" t="str">
        <f t="shared" si="8"/>
        <v>-</v>
      </c>
      <c r="U32" s="47">
        <f t="shared" si="9"/>
        <v>0</v>
      </c>
    </row>
    <row r="33" spans="1:27" s="3" customFormat="1">
      <c r="A33" s="48" t="s">
        <v>38</v>
      </c>
      <c r="B33" s="27" t="s">
        <v>39</v>
      </c>
      <c r="C33" s="114" t="str">
        <f>IFERROR(HLOOKUP($B33,Inputs!$S$3:$BF$5,MATCH('Business Unit 2'!$B$1,Inputs!$A$3:$A$6,0),FALSE),"-")</f>
        <v>-</v>
      </c>
      <c r="D33" s="114" t="str">
        <f>IFERROR(HLOOKUP($B33,Inputs!$S$3:$BF$5,MATCH('Business Unit 2'!$B$1,Inputs!$A$3:$A$6,0),FALSE),"-")</f>
        <v>-</v>
      </c>
      <c r="E33" s="114" t="str">
        <f>IFERROR(HLOOKUP($B33,Inputs!$S$3:$BF$5,MATCH('Business Unit 2'!$B$1,Inputs!$A$3:$A$6,0),FALSE),"-")</f>
        <v>-</v>
      </c>
      <c r="F33" s="114" t="str">
        <f>IFERROR(HLOOKUP($B33,Inputs!$S$3:$BF$5,MATCH('Business Unit 2'!$B$1,Inputs!$A$3:$A$6,0),FALSE),"-")</f>
        <v>-</v>
      </c>
      <c r="G33" s="114" t="str">
        <f>IFERROR(HLOOKUP($B33,Inputs!$S$3:$BF$5,MATCH('Business Unit 2'!$B$1,Inputs!$A$3:$A$6,0),FALSE),"-")</f>
        <v>-</v>
      </c>
      <c r="H33" s="114" t="str">
        <f>IFERROR(HLOOKUP($B33,Inputs!$S$3:$BF$5,MATCH('Business Unit 2'!$B$1,Inputs!$A$3:$A$6,0),FALSE),"-")</f>
        <v>-</v>
      </c>
      <c r="I33" s="114" t="str">
        <f>IFERROR(HLOOKUP($B33,Inputs!$S$3:$BF$5,MATCH('Business Unit 2'!$B$1,Inputs!$A$3:$A$6,0),FALSE),"-")</f>
        <v>-</v>
      </c>
      <c r="J33" s="114" t="str">
        <f>IFERROR(HLOOKUP($B33,Inputs!$S$3:$BF$5,MATCH('Business Unit 2'!$B$1,Inputs!$A$3:$A$6,0),FALSE),"-")</f>
        <v>-</v>
      </c>
      <c r="K33" s="114" t="str">
        <f>IFERROR(HLOOKUP($B33,Inputs!$S$3:$BF$5,MATCH('Business Unit 2'!$B$1,Inputs!$A$3:$A$6,0),FALSE),"-")</f>
        <v>-</v>
      </c>
      <c r="L33" s="114" t="str">
        <f>IFERROR(HLOOKUP($B33,Inputs!$S$3:$BF$5,MATCH('Business Unit 2'!$B$1,Inputs!$A$3:$A$6,0),FALSE),"-")</f>
        <v>-</v>
      </c>
      <c r="M33" s="114" t="str">
        <f>IFERROR(HLOOKUP($B33,Inputs!$S$3:$BF$5,MATCH('Business Unit 2'!$B$1,Inputs!$A$3:$A$6,0),FALSE),"-")</f>
        <v>-</v>
      </c>
      <c r="N33" s="114" t="str">
        <f>IFERROR(HLOOKUP($B33,Inputs!$S$3:$BF$5,MATCH('Business Unit 2'!$B$1,Inputs!$A$3:$A$6,0),FALSE),"-")</f>
        <v>-</v>
      </c>
      <c r="O33" s="148" t="str">
        <f t="shared" si="5"/>
        <v>-</v>
      </c>
      <c r="P33" s="148" t="str">
        <f t="shared" si="5"/>
        <v>-</v>
      </c>
      <c r="Q33" s="115" t="str">
        <f t="shared" si="6"/>
        <v>-</v>
      </c>
      <c r="R33" s="5">
        <f t="shared" si="7"/>
        <v>0</v>
      </c>
      <c r="S33" s="46">
        <v>0</v>
      </c>
      <c r="T33" s="31" t="str">
        <f t="shared" si="8"/>
        <v>-</v>
      </c>
      <c r="U33" s="47">
        <f t="shared" si="9"/>
        <v>0</v>
      </c>
    </row>
    <row r="34" spans="1:27" s="3" customFormat="1">
      <c r="A34" s="48" t="s">
        <v>40</v>
      </c>
      <c r="B34" s="27" t="s">
        <v>41</v>
      </c>
      <c r="C34" s="114" t="str">
        <f>IFERROR(HLOOKUP($B34,Inputs!$S$3:$BF$5,MATCH('Business Unit 2'!$B$1,Inputs!$A$3:$A$6,0),FALSE),"-")</f>
        <v>-</v>
      </c>
      <c r="D34" s="114" t="str">
        <f>IFERROR(HLOOKUP($B34,Inputs!$S$3:$BF$5,MATCH('Business Unit 2'!$B$1,Inputs!$A$3:$A$6,0),FALSE),"-")</f>
        <v>-</v>
      </c>
      <c r="E34" s="114" t="str">
        <f>IFERROR(HLOOKUP($B34,Inputs!$S$3:$BF$5,MATCH('Business Unit 2'!$B$1,Inputs!$A$3:$A$6,0),FALSE),"-")</f>
        <v>-</v>
      </c>
      <c r="F34" s="114" t="str">
        <f>IFERROR(HLOOKUP($B34,Inputs!$S$3:$BF$5,MATCH('Business Unit 2'!$B$1,Inputs!$A$3:$A$6,0),FALSE),"-")</f>
        <v>-</v>
      </c>
      <c r="G34" s="114" t="str">
        <f>IFERROR(HLOOKUP($B34,Inputs!$S$3:$BF$5,MATCH('Business Unit 2'!$B$1,Inputs!$A$3:$A$6,0),FALSE),"-")</f>
        <v>-</v>
      </c>
      <c r="H34" s="114" t="str">
        <f>IFERROR(HLOOKUP($B34,Inputs!$S$3:$BF$5,MATCH('Business Unit 2'!$B$1,Inputs!$A$3:$A$6,0),FALSE),"-")</f>
        <v>-</v>
      </c>
      <c r="I34" s="114" t="str">
        <f>IFERROR(HLOOKUP($B34,Inputs!$S$3:$BF$5,MATCH('Business Unit 2'!$B$1,Inputs!$A$3:$A$6,0),FALSE),"-")</f>
        <v>-</v>
      </c>
      <c r="J34" s="114" t="str">
        <f>IFERROR(HLOOKUP($B34,Inputs!$S$3:$BF$5,MATCH('Business Unit 2'!$B$1,Inputs!$A$3:$A$6,0),FALSE),"-")</f>
        <v>-</v>
      </c>
      <c r="K34" s="114" t="str">
        <f>IFERROR(HLOOKUP($B34,Inputs!$S$3:$BF$5,MATCH('Business Unit 2'!$B$1,Inputs!$A$3:$A$6,0),FALSE),"-")</f>
        <v>-</v>
      </c>
      <c r="L34" s="114" t="str">
        <f>IFERROR(HLOOKUP($B34,Inputs!$S$3:$BF$5,MATCH('Business Unit 2'!$B$1,Inputs!$A$3:$A$6,0),FALSE),"-")</f>
        <v>-</v>
      </c>
      <c r="M34" s="114" t="str">
        <f>IFERROR(HLOOKUP($B34,Inputs!$S$3:$BF$5,MATCH('Business Unit 2'!$B$1,Inputs!$A$3:$A$6,0),FALSE),"-")</f>
        <v>-</v>
      </c>
      <c r="N34" s="114" t="str">
        <f>IFERROR(HLOOKUP($B34,Inputs!$S$3:$BF$5,MATCH('Business Unit 2'!$B$1,Inputs!$A$3:$A$6,0),FALSE),"-")</f>
        <v>-</v>
      </c>
      <c r="O34" s="148" t="str">
        <f t="shared" si="5"/>
        <v>-</v>
      </c>
      <c r="P34" s="148" t="str">
        <f t="shared" si="5"/>
        <v>-</v>
      </c>
      <c r="Q34" s="115" t="str">
        <f t="shared" si="6"/>
        <v>-</v>
      </c>
      <c r="R34" s="5">
        <f t="shared" si="7"/>
        <v>0</v>
      </c>
      <c r="S34" s="46">
        <v>0</v>
      </c>
      <c r="T34" s="31" t="str">
        <f t="shared" si="8"/>
        <v>-</v>
      </c>
      <c r="U34" s="47">
        <f>IF(ISERROR(T34/S34),0,(T34/S34))</f>
        <v>0</v>
      </c>
    </row>
    <row r="35" spans="1:27" s="3" customFormat="1">
      <c r="A35" s="48" t="s">
        <v>42</v>
      </c>
      <c r="B35" s="27" t="s">
        <v>43</v>
      </c>
      <c r="C35" s="114" t="str">
        <f>IFERROR(HLOOKUP($B35,Inputs!$S$3:$BF$5,MATCH('Business Unit 2'!$B$1,Inputs!$A$3:$A$6,0),FALSE),"-")</f>
        <v>-</v>
      </c>
      <c r="D35" s="114" t="str">
        <f>IFERROR(HLOOKUP($B35,Inputs!$S$3:$BF$5,MATCH('Business Unit 2'!$B$1,Inputs!$A$3:$A$6,0),FALSE),"-")</f>
        <v>-</v>
      </c>
      <c r="E35" s="114" t="str">
        <f>IFERROR(HLOOKUP($B35,Inputs!$S$3:$BF$5,MATCH('Business Unit 2'!$B$1,Inputs!$A$3:$A$6,0),FALSE),"-")</f>
        <v>-</v>
      </c>
      <c r="F35" s="114" t="str">
        <f>IFERROR(HLOOKUP($B35,Inputs!$S$3:$BF$5,MATCH('Business Unit 2'!$B$1,Inputs!$A$3:$A$6,0),FALSE),"-")</f>
        <v>-</v>
      </c>
      <c r="G35" s="114" t="str">
        <f>IFERROR(HLOOKUP($B35,Inputs!$S$3:$BF$5,MATCH('Business Unit 2'!$B$1,Inputs!$A$3:$A$6,0),FALSE),"-")</f>
        <v>-</v>
      </c>
      <c r="H35" s="114" t="str">
        <f>IFERROR(HLOOKUP($B35,Inputs!$S$3:$BF$5,MATCH('Business Unit 2'!$B$1,Inputs!$A$3:$A$6,0),FALSE),"-")</f>
        <v>-</v>
      </c>
      <c r="I35" s="114" t="str">
        <f>IFERROR(HLOOKUP($B35,Inputs!$S$3:$BF$5,MATCH('Business Unit 2'!$B$1,Inputs!$A$3:$A$6,0),FALSE),"-")</f>
        <v>-</v>
      </c>
      <c r="J35" s="114" t="str">
        <f>IFERROR(HLOOKUP($B35,Inputs!$S$3:$BF$5,MATCH('Business Unit 2'!$B$1,Inputs!$A$3:$A$6,0),FALSE),"-")</f>
        <v>-</v>
      </c>
      <c r="K35" s="114" t="str">
        <f>IFERROR(HLOOKUP($B35,Inputs!$S$3:$BF$5,MATCH('Business Unit 2'!$B$1,Inputs!$A$3:$A$6,0),FALSE),"-")</f>
        <v>-</v>
      </c>
      <c r="L35" s="114" t="str">
        <f>IFERROR(HLOOKUP($B35,Inputs!$S$3:$BF$5,MATCH('Business Unit 2'!$B$1,Inputs!$A$3:$A$6,0),FALSE),"-")</f>
        <v>-</v>
      </c>
      <c r="M35" s="114" t="str">
        <f>IFERROR(HLOOKUP($B35,Inputs!$S$3:$BF$5,MATCH('Business Unit 2'!$B$1,Inputs!$A$3:$A$6,0),FALSE),"-")</f>
        <v>-</v>
      </c>
      <c r="N35" s="114" t="str">
        <f>IFERROR(HLOOKUP($B35,Inputs!$S$3:$BF$5,MATCH('Business Unit 2'!$B$1,Inputs!$A$3:$A$6,0),FALSE),"-")</f>
        <v>-</v>
      </c>
      <c r="O35" s="148" t="str">
        <f t="shared" si="5"/>
        <v>-</v>
      </c>
      <c r="P35" s="148" t="str">
        <f t="shared" si="5"/>
        <v>-</v>
      </c>
      <c r="Q35" s="115" t="str">
        <f t="shared" si="6"/>
        <v>-</v>
      </c>
      <c r="R35" s="5">
        <f t="shared" si="7"/>
        <v>0</v>
      </c>
      <c r="S35" s="46">
        <v>0</v>
      </c>
      <c r="T35" s="31" t="str">
        <f t="shared" si="8"/>
        <v>-</v>
      </c>
      <c r="U35" s="47">
        <f>IF(ISERROR(T35/S35),0,(T35/S35))</f>
        <v>0</v>
      </c>
    </row>
    <row r="36" spans="1:27" s="3" customFormat="1">
      <c r="A36" s="48" t="s">
        <v>44</v>
      </c>
      <c r="B36" s="27" t="s">
        <v>45</v>
      </c>
      <c r="C36" s="114" t="str">
        <f>IFERROR(HLOOKUP($B36,Inputs!$S$3:$BF$5,MATCH('Business Unit 2'!$B$1,Inputs!$A$3:$A$6,0),FALSE),"-")</f>
        <v>-</v>
      </c>
      <c r="D36" s="114" t="str">
        <f>IFERROR(HLOOKUP($B36,Inputs!$S$3:$BF$5,MATCH('Business Unit 2'!$B$1,Inputs!$A$3:$A$6,0),FALSE),"-")</f>
        <v>-</v>
      </c>
      <c r="E36" s="114" t="str">
        <f>IFERROR(HLOOKUP($B36,Inputs!$S$3:$BF$5,MATCH('Business Unit 2'!$B$1,Inputs!$A$3:$A$6,0),FALSE),"-")</f>
        <v>-</v>
      </c>
      <c r="F36" s="114" t="str">
        <f>IFERROR(HLOOKUP($B36,Inputs!$S$3:$BF$5,MATCH('Business Unit 2'!$B$1,Inputs!$A$3:$A$6,0),FALSE),"-")</f>
        <v>-</v>
      </c>
      <c r="G36" s="114" t="str">
        <f>IFERROR(HLOOKUP($B36,Inputs!$S$3:$BF$5,MATCH('Business Unit 2'!$B$1,Inputs!$A$3:$A$6,0),FALSE),"-")</f>
        <v>-</v>
      </c>
      <c r="H36" s="114" t="str">
        <f>IFERROR(HLOOKUP($B36,Inputs!$S$3:$BF$5,MATCH('Business Unit 2'!$B$1,Inputs!$A$3:$A$6,0),FALSE),"-")</f>
        <v>-</v>
      </c>
      <c r="I36" s="114" t="str">
        <f>IFERROR(HLOOKUP($B36,Inputs!$S$3:$BF$5,MATCH('Business Unit 2'!$B$1,Inputs!$A$3:$A$6,0),FALSE),"-")</f>
        <v>-</v>
      </c>
      <c r="J36" s="114" t="str">
        <f>IFERROR(HLOOKUP($B36,Inputs!$S$3:$BF$5,MATCH('Business Unit 2'!$B$1,Inputs!$A$3:$A$6,0),FALSE),"-")</f>
        <v>-</v>
      </c>
      <c r="K36" s="114" t="str">
        <f>IFERROR(HLOOKUP($B36,Inputs!$S$3:$BF$5,MATCH('Business Unit 2'!$B$1,Inputs!$A$3:$A$6,0),FALSE),"-")</f>
        <v>-</v>
      </c>
      <c r="L36" s="114" t="str">
        <f>IFERROR(HLOOKUP($B36,Inputs!$S$3:$BF$5,MATCH('Business Unit 2'!$B$1,Inputs!$A$3:$A$6,0),FALSE),"-")</f>
        <v>-</v>
      </c>
      <c r="M36" s="114" t="str">
        <f>IFERROR(HLOOKUP($B36,Inputs!$S$3:$BF$5,MATCH('Business Unit 2'!$B$1,Inputs!$A$3:$A$6,0),FALSE),"-")</f>
        <v>-</v>
      </c>
      <c r="N36" s="114" t="str">
        <f>IFERROR(HLOOKUP($B36,Inputs!$S$3:$BF$5,MATCH('Business Unit 2'!$B$1,Inputs!$A$3:$A$6,0),FALSE),"-")</f>
        <v>-</v>
      </c>
      <c r="O36" s="148" t="str">
        <f t="shared" si="5"/>
        <v>-</v>
      </c>
      <c r="P36" s="148" t="str">
        <f t="shared" si="5"/>
        <v>-</v>
      </c>
      <c r="Q36" s="115" t="str">
        <f t="shared" si="6"/>
        <v>-</v>
      </c>
      <c r="R36" s="5">
        <f t="shared" si="7"/>
        <v>0</v>
      </c>
      <c r="S36" s="46">
        <v>99564</v>
      </c>
      <c r="T36" s="31" t="str">
        <f t="shared" si="8"/>
        <v>-</v>
      </c>
      <c r="U36" s="47">
        <f t="shared" si="9"/>
        <v>0</v>
      </c>
      <c r="V36" s="3" t="s">
        <v>0</v>
      </c>
      <c r="W36" s="3" t="s">
        <v>0</v>
      </c>
    </row>
    <row r="37" spans="1:27" s="3" customFormat="1">
      <c r="A37" s="48" t="s">
        <v>46</v>
      </c>
      <c r="B37" s="27" t="s">
        <v>47</v>
      </c>
      <c r="C37" s="114" t="str">
        <f>IFERROR(HLOOKUP($B37,Inputs!$S$3:$BF$5,MATCH('Business Unit 2'!$B$1,Inputs!$A$3:$A$6,0),FALSE),"-")</f>
        <v>-</v>
      </c>
      <c r="D37" s="114" t="str">
        <f>IFERROR(HLOOKUP($B37,Inputs!$S$3:$BF$5,MATCH('Business Unit 2'!$B$1,Inputs!$A$3:$A$6,0),FALSE),"-")</f>
        <v>-</v>
      </c>
      <c r="E37" s="114" t="str">
        <f>IFERROR(HLOOKUP($B37,Inputs!$S$3:$BF$5,MATCH('Business Unit 2'!$B$1,Inputs!$A$3:$A$6,0),FALSE),"-")</f>
        <v>-</v>
      </c>
      <c r="F37" s="114" t="str">
        <f>IFERROR(HLOOKUP($B37,Inputs!$S$3:$BF$5,MATCH('Business Unit 2'!$B$1,Inputs!$A$3:$A$6,0),FALSE),"-")</f>
        <v>-</v>
      </c>
      <c r="G37" s="114" t="str">
        <f>IFERROR(HLOOKUP($B37,Inputs!$S$3:$BF$5,MATCH('Business Unit 2'!$B$1,Inputs!$A$3:$A$6,0),FALSE),"-")</f>
        <v>-</v>
      </c>
      <c r="H37" s="114" t="str">
        <f>IFERROR(HLOOKUP($B37,Inputs!$S$3:$BF$5,MATCH('Business Unit 2'!$B$1,Inputs!$A$3:$A$6,0),FALSE),"-")</f>
        <v>-</v>
      </c>
      <c r="I37" s="114" t="str">
        <f>IFERROR(HLOOKUP($B37,Inputs!$S$3:$BF$5,MATCH('Business Unit 2'!$B$1,Inputs!$A$3:$A$6,0),FALSE),"-")</f>
        <v>-</v>
      </c>
      <c r="J37" s="114" t="str">
        <f>IFERROR(HLOOKUP($B37,Inputs!$S$3:$BF$5,MATCH('Business Unit 2'!$B$1,Inputs!$A$3:$A$6,0),FALSE),"-")</f>
        <v>-</v>
      </c>
      <c r="K37" s="114" t="str">
        <f>IFERROR(HLOOKUP($B37,Inputs!$S$3:$BF$5,MATCH('Business Unit 2'!$B$1,Inputs!$A$3:$A$6,0),FALSE),"-")</f>
        <v>-</v>
      </c>
      <c r="L37" s="114" t="str">
        <f>IFERROR(HLOOKUP($B37,Inputs!$S$3:$BF$5,MATCH('Business Unit 2'!$B$1,Inputs!$A$3:$A$6,0),FALSE),"-")</f>
        <v>-</v>
      </c>
      <c r="M37" s="114" t="str">
        <f>IFERROR(HLOOKUP($B37,Inputs!$S$3:$BF$5,MATCH('Business Unit 2'!$B$1,Inputs!$A$3:$A$6,0),FALSE),"-")</f>
        <v>-</v>
      </c>
      <c r="N37" s="114" t="str">
        <f>IFERROR(HLOOKUP($B37,Inputs!$S$3:$BF$5,MATCH('Business Unit 2'!$B$1,Inputs!$A$3:$A$6,0),FALSE),"-")</f>
        <v>-</v>
      </c>
      <c r="O37" s="148" t="str">
        <f t="shared" si="5"/>
        <v>-</v>
      </c>
      <c r="P37" s="148" t="str">
        <f t="shared" si="5"/>
        <v>-</v>
      </c>
      <c r="Q37" s="115" t="str">
        <f t="shared" si="6"/>
        <v>-</v>
      </c>
      <c r="R37" s="5">
        <f t="shared" si="7"/>
        <v>0</v>
      </c>
      <c r="S37" s="46">
        <v>10577</v>
      </c>
      <c r="T37" s="31" t="str">
        <f t="shared" si="8"/>
        <v>-</v>
      </c>
      <c r="U37" s="47">
        <f t="shared" si="9"/>
        <v>0</v>
      </c>
      <c r="V37" s="3" t="s">
        <v>0</v>
      </c>
      <c r="W37" s="3" t="s">
        <v>0</v>
      </c>
    </row>
    <row r="38" spans="1:27" s="3" customFormat="1">
      <c r="A38" s="51" t="s">
        <v>48</v>
      </c>
      <c r="B38" s="27" t="s">
        <v>49</v>
      </c>
      <c r="C38" s="114" t="str">
        <f>IFERROR(HLOOKUP($B38,Inputs!$S$3:$BF$5,MATCH('Business Unit 2'!$B$1,Inputs!$A$3:$A$6,0),FALSE),"-")</f>
        <v>-</v>
      </c>
      <c r="D38" s="114" t="str">
        <f>IFERROR(HLOOKUP($B38,Inputs!$S$3:$BF$5,MATCH('Business Unit 2'!$B$1,Inputs!$A$3:$A$6,0),FALSE),"-")</f>
        <v>-</v>
      </c>
      <c r="E38" s="114" t="str">
        <f>IFERROR(HLOOKUP($B38,Inputs!$S$3:$BF$5,MATCH('Business Unit 2'!$B$1,Inputs!$A$3:$A$6,0),FALSE),"-")</f>
        <v>-</v>
      </c>
      <c r="F38" s="114" t="str">
        <f>IFERROR(HLOOKUP($B38,Inputs!$S$3:$BF$5,MATCH('Business Unit 2'!$B$1,Inputs!$A$3:$A$6,0),FALSE),"-")</f>
        <v>-</v>
      </c>
      <c r="G38" s="114" t="str">
        <f>IFERROR(HLOOKUP($B38,Inputs!$S$3:$BF$5,MATCH('Business Unit 2'!$B$1,Inputs!$A$3:$A$6,0),FALSE),"-")</f>
        <v>-</v>
      </c>
      <c r="H38" s="114" t="str">
        <f>IFERROR(HLOOKUP($B38,Inputs!$S$3:$BF$5,MATCH('Business Unit 2'!$B$1,Inputs!$A$3:$A$6,0),FALSE),"-")</f>
        <v>-</v>
      </c>
      <c r="I38" s="114" t="str">
        <f>IFERROR(HLOOKUP($B38,Inputs!$S$3:$BF$5,MATCH('Business Unit 2'!$B$1,Inputs!$A$3:$A$6,0),FALSE),"-")</f>
        <v>-</v>
      </c>
      <c r="J38" s="114" t="str">
        <f>IFERROR(HLOOKUP($B38,Inputs!$S$3:$BF$5,MATCH('Business Unit 2'!$B$1,Inputs!$A$3:$A$6,0),FALSE),"-")</f>
        <v>-</v>
      </c>
      <c r="K38" s="114" t="str">
        <f>IFERROR(HLOOKUP($B38,Inputs!$S$3:$BF$5,MATCH('Business Unit 2'!$B$1,Inputs!$A$3:$A$6,0),FALSE),"-")</f>
        <v>-</v>
      </c>
      <c r="L38" s="114" t="str">
        <f>IFERROR(HLOOKUP($B38,Inputs!$S$3:$BF$5,MATCH('Business Unit 2'!$B$1,Inputs!$A$3:$A$6,0),FALSE),"-")</f>
        <v>-</v>
      </c>
      <c r="M38" s="114" t="str">
        <f>IFERROR(HLOOKUP($B38,Inputs!$S$3:$BF$5,MATCH('Business Unit 2'!$B$1,Inputs!$A$3:$A$6,0),FALSE),"-")</f>
        <v>-</v>
      </c>
      <c r="N38" s="114" t="str">
        <f>IFERROR(HLOOKUP($B38,Inputs!$S$3:$BF$5,MATCH('Business Unit 2'!$B$1,Inputs!$A$3:$A$6,0),FALSE),"-")</f>
        <v>-</v>
      </c>
      <c r="O38" s="148" t="str">
        <f t="shared" si="5"/>
        <v>-</v>
      </c>
      <c r="P38" s="148" t="str">
        <f t="shared" si="5"/>
        <v>-</v>
      </c>
      <c r="Q38" s="115" t="str">
        <f t="shared" si="6"/>
        <v>-</v>
      </c>
      <c r="R38" s="5">
        <f t="shared" si="7"/>
        <v>0</v>
      </c>
      <c r="S38" s="46">
        <v>25008</v>
      </c>
      <c r="T38" s="31" t="str">
        <f t="shared" si="8"/>
        <v>-</v>
      </c>
      <c r="U38" s="47">
        <f t="shared" si="9"/>
        <v>0</v>
      </c>
    </row>
    <row r="39" spans="1:27" s="3" customFormat="1">
      <c r="A39" s="48" t="s">
        <v>50</v>
      </c>
      <c r="B39" s="27" t="s">
        <v>51</v>
      </c>
      <c r="C39" s="113">
        <f>IF(IF(MATCH($B$1,Inputs!$A$4:$A$6,0),VLOOKUP('Business Unit 2'!$B$1,Inputs!$A$4:$Q$6,15,FALSE),"-")=0,"-",IF(MATCH($B$1,Inputs!$A$4:$A$6,0),VLOOKUP('Business Unit 2'!$B$1,Inputs!$A$4:$Q$6,15,FALSE),"-"))</f>
        <v>6666.666666666667</v>
      </c>
      <c r="D39" s="113">
        <f>IF(IF(MATCH($B$1,Inputs!$A$4:$A$6,0),VLOOKUP('Business Unit 2'!$B$1,Inputs!$A$4:$Q$6,15,FALSE),"-")=0,"-",IF(MATCH($B$1,Inputs!$A$4:$A$6,0),VLOOKUP('Business Unit 2'!$B$1,Inputs!$A$4:$Q$6,15,FALSE),"-"))</f>
        <v>6666.666666666667</v>
      </c>
      <c r="E39" s="113">
        <f>IF(IF(MATCH($B$1,Inputs!$A$4:$A$6,0),VLOOKUP('Business Unit 2'!$B$1,Inputs!$A$4:$Q$6,15,FALSE),"-")=0,"-",IF(MATCH($B$1,Inputs!$A$4:$A$6,0),VLOOKUP('Business Unit 2'!$B$1,Inputs!$A$4:$Q$6,15,FALSE),"-"))</f>
        <v>6666.666666666667</v>
      </c>
      <c r="F39" s="113">
        <f>IF(IF(MATCH($B$1,Inputs!$A$4:$A$6,0),VLOOKUP('Business Unit 2'!$B$1,Inputs!$A$4:$Q$6,15,FALSE),"-")=0,"-",IF(MATCH($B$1,Inputs!$A$4:$A$6,0),VLOOKUP('Business Unit 2'!$B$1,Inputs!$A$4:$Q$6,15,FALSE),"-"))</f>
        <v>6666.666666666667</v>
      </c>
      <c r="G39" s="113">
        <f>IF(IF(MATCH($B$1,Inputs!$A$4:$A$6,0),VLOOKUP('Business Unit 2'!$B$1,Inputs!$A$4:$Q$6,15,FALSE),"-")=0,"-",IF(MATCH($B$1,Inputs!$A$4:$A$6,0),VLOOKUP('Business Unit 2'!$B$1,Inputs!$A$4:$Q$6,15,FALSE),"-"))</f>
        <v>6666.666666666667</v>
      </c>
      <c r="H39" s="113">
        <f>IF(IF(MATCH($B$1,Inputs!$A$4:$A$6,0),VLOOKUP('Business Unit 2'!$B$1,Inputs!$A$4:$Q$6,15,FALSE),"-")=0,"-",IF(MATCH($B$1,Inputs!$A$4:$A$6,0),VLOOKUP('Business Unit 2'!$B$1,Inputs!$A$4:$Q$6,15,FALSE),"-"))</f>
        <v>6666.666666666667</v>
      </c>
      <c r="I39" s="113">
        <f>IF(IF(MATCH($B$1,Inputs!$A$4:$A$6,0),VLOOKUP('Business Unit 2'!$B$1,Inputs!$A$4:$Q$6,15,FALSE),"-")=0,"-",IF(MATCH($B$1,Inputs!$A$4:$A$6,0),VLOOKUP('Business Unit 2'!$B$1,Inputs!$A$4:$Q$6,15,FALSE),"-"))</f>
        <v>6666.666666666667</v>
      </c>
      <c r="J39" s="113">
        <f>IF(IF(MATCH($B$1,Inputs!$A$4:$A$6,0),VLOOKUP('Business Unit 2'!$B$1,Inputs!$A$4:$Q$6,15,FALSE),"-")=0,"-",IF(MATCH($B$1,Inputs!$A$4:$A$6,0),VLOOKUP('Business Unit 2'!$B$1,Inputs!$A$4:$Q$6,15,FALSE),"-"))</f>
        <v>6666.666666666667</v>
      </c>
      <c r="K39" s="113">
        <f>IF(IF(MATCH($B$1,Inputs!$A$4:$A$6,0),VLOOKUP('Business Unit 2'!$B$1,Inputs!$A$4:$Q$6,15,FALSE),"-")=0,"-",IF(MATCH($B$1,Inputs!$A$4:$A$6,0),VLOOKUP('Business Unit 2'!$B$1,Inputs!$A$4:$Q$6,15,FALSE),"-"))</f>
        <v>6666.666666666667</v>
      </c>
      <c r="L39" s="113">
        <f>IF(IF(MATCH($B$1,Inputs!$A$4:$A$6,0),VLOOKUP('Business Unit 2'!$B$1,Inputs!$A$4:$Q$6,15,FALSE),"-")=0,"-",IF(MATCH($B$1,Inputs!$A$4:$A$6,0),VLOOKUP('Business Unit 2'!$B$1,Inputs!$A$4:$Q$6,15,FALSE),"-"))</f>
        <v>6666.666666666667</v>
      </c>
      <c r="M39" s="113">
        <f>IF(IF(MATCH($B$1,Inputs!$A$4:$A$6,0),VLOOKUP('Business Unit 2'!$B$1,Inputs!$A$4:$Q$6,15,FALSE),"-")=0,"-",IF(MATCH($B$1,Inputs!$A$4:$A$6,0),VLOOKUP('Business Unit 2'!$B$1,Inputs!$A$4:$Q$6,15,FALSE),"-"))</f>
        <v>6666.666666666667</v>
      </c>
      <c r="N39" s="113">
        <f>IF(IF(MATCH($B$1,Inputs!$A$4:$A$6,0),VLOOKUP('Business Unit 2'!$B$1,Inputs!$A$4:$Q$6,15,FALSE),"-")=0,"-",IF(MATCH($B$1,Inputs!$A$4:$A$6,0),VLOOKUP('Business Unit 2'!$B$1,Inputs!$A$4:$Q$6,15,FALSE),"-"))</f>
        <v>6666.666666666667</v>
      </c>
      <c r="O39" s="148">
        <f t="shared" si="5"/>
        <v>80000</v>
      </c>
      <c r="P39" s="148">
        <f t="shared" si="5"/>
        <v>80000</v>
      </c>
      <c r="Q39" s="115" t="str">
        <f t="shared" si="6"/>
        <v>-</v>
      </c>
      <c r="R39" s="5">
        <f t="shared" si="7"/>
        <v>0</v>
      </c>
      <c r="S39" s="46">
        <v>36149</v>
      </c>
      <c r="T39" s="31">
        <f t="shared" si="8"/>
        <v>43851</v>
      </c>
      <c r="U39" s="47">
        <f t="shared" si="9"/>
        <v>1.2130626020083544</v>
      </c>
      <c r="V39" s="3" t="s">
        <v>0</v>
      </c>
      <c r="W39" s="3" t="s">
        <v>0</v>
      </c>
    </row>
    <row r="40" spans="1:27" s="3" customFormat="1">
      <c r="A40" s="48">
        <v>7240</v>
      </c>
      <c r="B40" s="27" t="s">
        <v>194</v>
      </c>
      <c r="C40" s="113">
        <f>IF(IF(MATCH($B$1,Inputs!$A$4:$A$6,0),VLOOKUP('Business Unit 2'!$B$1,Inputs!$A$4:$Q$6,17,FALSE),"-")=0,"-",IF(MATCH($B$1,Inputs!$A$4:$A$6,0),VLOOKUP('Business Unit 2'!$B$1,Inputs!$A$4:$Q$6,17,FALSE),"-"))</f>
        <v>1500</v>
      </c>
      <c r="D40" s="113">
        <f>IF(IF(MATCH($B$1,Inputs!$A$4:$A$6,0),VLOOKUP('Business Unit 2'!$B$1,Inputs!$A$4:$Q$6,17,FALSE),"-")=0,"-",IF(MATCH($B$1,Inputs!$A$4:$A$6,0),VLOOKUP('Business Unit 2'!$B$1,Inputs!$A$4:$Q$6,17,FALSE),"-"))</f>
        <v>1500</v>
      </c>
      <c r="E40" s="113">
        <f>IF(IF(MATCH($B$1,Inputs!$A$4:$A$6,0),VLOOKUP('Business Unit 2'!$B$1,Inputs!$A$4:$Q$6,17,FALSE),"-")=0,"-",IF(MATCH($B$1,Inputs!$A$4:$A$6,0),VLOOKUP('Business Unit 2'!$B$1,Inputs!$A$4:$Q$6,17,FALSE),"-"))</f>
        <v>1500</v>
      </c>
      <c r="F40" s="113">
        <f>IF(IF(MATCH($B$1,Inputs!$A$4:$A$6,0),VLOOKUP('Business Unit 2'!$B$1,Inputs!$A$4:$Q$6,17,FALSE),"-")=0,"-",IF(MATCH($B$1,Inputs!$A$4:$A$6,0),VLOOKUP('Business Unit 2'!$B$1,Inputs!$A$4:$Q$6,17,FALSE),"-"))</f>
        <v>1500</v>
      </c>
      <c r="G40" s="113">
        <f>IF(IF(MATCH($B$1,Inputs!$A$4:$A$6,0),VLOOKUP('Business Unit 2'!$B$1,Inputs!$A$4:$Q$6,17,FALSE),"-")=0,"-",IF(MATCH($B$1,Inputs!$A$4:$A$6,0),VLOOKUP('Business Unit 2'!$B$1,Inputs!$A$4:$Q$6,17,FALSE),"-"))</f>
        <v>1500</v>
      </c>
      <c r="H40" s="113">
        <f>IF(IF(MATCH($B$1,Inputs!$A$4:$A$6,0),VLOOKUP('Business Unit 2'!$B$1,Inputs!$A$4:$Q$6,17,FALSE),"-")=0,"-",IF(MATCH($B$1,Inputs!$A$4:$A$6,0),VLOOKUP('Business Unit 2'!$B$1,Inputs!$A$4:$Q$6,17,FALSE),"-"))</f>
        <v>1500</v>
      </c>
      <c r="I40" s="113">
        <f>IF(IF(MATCH($B$1,Inputs!$A$4:$A$6,0),VLOOKUP('Business Unit 2'!$B$1,Inputs!$A$4:$Q$6,17,FALSE),"-")=0,"-",IF(MATCH($B$1,Inputs!$A$4:$A$6,0),VLOOKUP('Business Unit 2'!$B$1,Inputs!$A$4:$Q$6,17,FALSE),"-"))</f>
        <v>1500</v>
      </c>
      <c r="J40" s="113">
        <f>IF(IF(MATCH($B$1,Inputs!$A$4:$A$6,0),VLOOKUP('Business Unit 2'!$B$1,Inputs!$A$4:$Q$6,17,FALSE),"-")=0,"-",IF(MATCH($B$1,Inputs!$A$4:$A$6,0),VLOOKUP('Business Unit 2'!$B$1,Inputs!$A$4:$Q$6,17,FALSE),"-"))</f>
        <v>1500</v>
      </c>
      <c r="K40" s="113">
        <f>IF(IF(MATCH($B$1,Inputs!$A$4:$A$6,0),VLOOKUP('Business Unit 2'!$B$1,Inputs!$A$4:$Q$6,17,FALSE),"-")=0,"-",IF(MATCH($B$1,Inputs!$A$4:$A$6,0),VLOOKUP('Business Unit 2'!$B$1,Inputs!$A$4:$Q$6,17,FALSE),"-"))</f>
        <v>1500</v>
      </c>
      <c r="L40" s="113">
        <f>IF(IF(MATCH($B$1,Inputs!$A$4:$A$6,0),VLOOKUP('Business Unit 2'!$B$1,Inputs!$A$4:$Q$6,17,FALSE),"-")=0,"-",IF(MATCH($B$1,Inputs!$A$4:$A$6,0),VLOOKUP('Business Unit 2'!$B$1,Inputs!$A$4:$Q$6,17,FALSE),"-"))</f>
        <v>1500</v>
      </c>
      <c r="M40" s="113">
        <f>IF(IF(MATCH($B$1,Inputs!$A$4:$A$6,0),VLOOKUP('Business Unit 2'!$B$1,Inputs!$A$4:$Q$6,17,FALSE),"-")=0,"-",IF(MATCH($B$1,Inputs!$A$4:$A$6,0),VLOOKUP('Business Unit 2'!$B$1,Inputs!$A$4:$Q$6,17,FALSE),"-"))</f>
        <v>1500</v>
      </c>
      <c r="N40" s="113">
        <f>IF(IF(MATCH($B$1,Inputs!$A$4:$A$6,0),VLOOKUP('Business Unit 2'!$B$1,Inputs!$A$4:$Q$6,17,FALSE),"-")=0,"-",IF(MATCH($B$1,Inputs!$A$4:$A$6,0),VLOOKUP('Business Unit 2'!$B$1,Inputs!$A$4:$Q$6,17,FALSE),"-"))</f>
        <v>1500</v>
      </c>
      <c r="O40" s="148">
        <f t="shared" si="5"/>
        <v>18000</v>
      </c>
      <c r="P40" s="148">
        <f t="shared" si="5"/>
        <v>18000</v>
      </c>
      <c r="Q40" s="115" t="str">
        <f t="shared" si="6"/>
        <v>-</v>
      </c>
      <c r="R40" s="5">
        <f t="shared" si="7"/>
        <v>0</v>
      </c>
      <c r="S40" s="46">
        <v>0</v>
      </c>
      <c r="T40" s="31">
        <f t="shared" si="8"/>
        <v>18000</v>
      </c>
      <c r="U40" s="47">
        <f t="shared" si="9"/>
        <v>0</v>
      </c>
    </row>
    <row r="41" spans="1:27" s="3" customFormat="1">
      <c r="A41" s="48" t="s">
        <v>53</v>
      </c>
      <c r="B41" s="27" t="s">
        <v>54</v>
      </c>
      <c r="C41" s="113">
        <f>IF(IF(MATCH($B$1,Inputs!$A$4:$A$6,0),VLOOKUP('Business Unit 2'!$B$1,Inputs!$A$4:$Q$6,13,FALSE),"-")=0,"-",IF(MATCH($B$1,Inputs!$A$4:$A$6,0),VLOOKUP('Business Unit 2'!$B$1,Inputs!$A$4:$Q$6,13,FALSE),"-"))</f>
        <v>1666.6666666666667</v>
      </c>
      <c r="D41" s="113">
        <f>IF(IF(MATCH($B$1,Inputs!$A$4:$A$6,0),VLOOKUP('Business Unit 2'!$B$1,Inputs!$A$4:$Q$6,13,FALSE),"-")=0,"-",IF(MATCH($B$1,Inputs!$A$4:$A$6,0),VLOOKUP('Business Unit 2'!$B$1,Inputs!$A$4:$Q$6,13,FALSE),"-"))</f>
        <v>1666.6666666666667</v>
      </c>
      <c r="E41" s="113">
        <f>IF(IF(MATCH($B$1,Inputs!$A$4:$A$6,0),VLOOKUP('Business Unit 2'!$B$1,Inputs!$A$4:$Q$6,13,FALSE),"-")=0,"-",IF(MATCH($B$1,Inputs!$A$4:$A$6,0),VLOOKUP('Business Unit 2'!$B$1,Inputs!$A$4:$Q$6,13,FALSE),"-"))</f>
        <v>1666.6666666666667</v>
      </c>
      <c r="F41" s="113">
        <f>IF(IF(MATCH($B$1,Inputs!$A$4:$A$6,0),VLOOKUP('Business Unit 2'!$B$1,Inputs!$A$4:$Q$6,13,FALSE),"-")=0,"-",IF(MATCH($B$1,Inputs!$A$4:$A$6,0),VLOOKUP('Business Unit 2'!$B$1,Inputs!$A$4:$Q$6,13,FALSE),"-"))</f>
        <v>1666.6666666666667</v>
      </c>
      <c r="G41" s="113">
        <f>IF(IF(MATCH($B$1,Inputs!$A$4:$A$6,0),VLOOKUP('Business Unit 2'!$B$1,Inputs!$A$4:$Q$6,13,FALSE),"-")=0,"-",IF(MATCH($B$1,Inputs!$A$4:$A$6,0),VLOOKUP('Business Unit 2'!$B$1,Inputs!$A$4:$Q$6,13,FALSE),"-"))</f>
        <v>1666.6666666666667</v>
      </c>
      <c r="H41" s="113">
        <f>IF(IF(MATCH($B$1,Inputs!$A$4:$A$6,0),VLOOKUP('Business Unit 2'!$B$1,Inputs!$A$4:$Q$6,13,FALSE),"-")=0,"-",IF(MATCH($B$1,Inputs!$A$4:$A$6,0),VLOOKUP('Business Unit 2'!$B$1,Inputs!$A$4:$Q$6,13,FALSE),"-"))</f>
        <v>1666.6666666666667</v>
      </c>
      <c r="I41" s="113">
        <f>IF(IF(MATCH($B$1,Inputs!$A$4:$A$6,0),VLOOKUP('Business Unit 2'!$B$1,Inputs!$A$4:$Q$6,13,FALSE),"-")=0,"-",IF(MATCH($B$1,Inputs!$A$4:$A$6,0),VLOOKUP('Business Unit 2'!$B$1,Inputs!$A$4:$Q$6,13,FALSE),"-"))</f>
        <v>1666.6666666666667</v>
      </c>
      <c r="J41" s="113">
        <f>IF(IF(MATCH($B$1,Inputs!$A$4:$A$6,0),VLOOKUP('Business Unit 2'!$B$1,Inputs!$A$4:$Q$6,13,FALSE),"-")=0,"-",IF(MATCH($B$1,Inputs!$A$4:$A$6,0),VLOOKUP('Business Unit 2'!$B$1,Inputs!$A$4:$Q$6,13,FALSE),"-"))</f>
        <v>1666.6666666666667</v>
      </c>
      <c r="K41" s="113">
        <f>IF(IF(MATCH($B$1,Inputs!$A$4:$A$6,0),VLOOKUP('Business Unit 2'!$B$1,Inputs!$A$4:$Q$6,13,FALSE),"-")=0,"-",IF(MATCH($B$1,Inputs!$A$4:$A$6,0),VLOOKUP('Business Unit 2'!$B$1,Inputs!$A$4:$Q$6,13,FALSE),"-"))</f>
        <v>1666.6666666666667</v>
      </c>
      <c r="L41" s="113">
        <f>IF(IF(MATCH($B$1,Inputs!$A$4:$A$6,0),VLOOKUP('Business Unit 2'!$B$1,Inputs!$A$4:$Q$6,13,FALSE),"-")=0,"-",IF(MATCH($B$1,Inputs!$A$4:$A$6,0),VLOOKUP('Business Unit 2'!$B$1,Inputs!$A$4:$Q$6,13,FALSE),"-"))</f>
        <v>1666.6666666666667</v>
      </c>
      <c r="M41" s="113">
        <f>IF(IF(MATCH($B$1,Inputs!$A$4:$A$6,0),VLOOKUP('Business Unit 2'!$B$1,Inputs!$A$4:$Q$6,13,FALSE),"-")=0,"-",IF(MATCH($B$1,Inputs!$A$4:$A$6,0),VLOOKUP('Business Unit 2'!$B$1,Inputs!$A$4:$Q$6,13,FALSE),"-"))</f>
        <v>1666.6666666666667</v>
      </c>
      <c r="N41" s="113">
        <f>IF(IF(MATCH($B$1,Inputs!$A$4:$A$6,0),VLOOKUP('Business Unit 2'!$B$1,Inputs!$A$4:$Q$6,13,FALSE),"-")=0,"-",IF(MATCH($B$1,Inputs!$A$4:$A$6,0),VLOOKUP('Business Unit 2'!$B$1,Inputs!$A$4:$Q$6,13,FALSE),"-"))</f>
        <v>1666.6666666666667</v>
      </c>
      <c r="O41" s="148">
        <f t="shared" si="5"/>
        <v>20000</v>
      </c>
      <c r="P41" s="148">
        <f t="shared" si="5"/>
        <v>20000</v>
      </c>
      <c r="Q41" s="115" t="str">
        <f t="shared" si="6"/>
        <v>-</v>
      </c>
      <c r="R41" s="5">
        <f t="shared" si="7"/>
        <v>0</v>
      </c>
      <c r="S41" s="46">
        <v>29256</v>
      </c>
      <c r="T41" s="31">
        <f t="shared" si="8"/>
        <v>-9256</v>
      </c>
      <c r="U41" s="47">
        <f t="shared" si="9"/>
        <v>-0.31637954607601859</v>
      </c>
      <c r="V41" s="3" t="s">
        <v>0</v>
      </c>
      <c r="W41" s="3" t="s">
        <v>0</v>
      </c>
    </row>
    <row r="42" spans="1:27" s="3" customFormat="1">
      <c r="A42" s="48" t="s">
        <v>55</v>
      </c>
      <c r="B42" s="27" t="s">
        <v>56</v>
      </c>
      <c r="C42" s="114" t="str">
        <f>IFERROR(HLOOKUP($B42,Inputs!$S$3:$BF$5,MATCH('Business Unit 2'!$B$1,Inputs!$A$3:$A$6,0),FALSE),"-")</f>
        <v>-</v>
      </c>
      <c r="D42" s="114" t="str">
        <f>IFERROR(HLOOKUP($B42,Inputs!$S$3:$BF$5,MATCH('Business Unit 2'!$B$1,Inputs!$A$3:$A$6,0),FALSE),"-")</f>
        <v>-</v>
      </c>
      <c r="E42" s="114" t="str">
        <f>IFERROR(HLOOKUP($B42,Inputs!$S$3:$BF$5,MATCH('Business Unit 2'!$B$1,Inputs!$A$3:$A$6,0),FALSE),"-")</f>
        <v>-</v>
      </c>
      <c r="F42" s="114" t="str">
        <f>IFERROR(HLOOKUP($B42,Inputs!$S$3:$BF$5,MATCH('Business Unit 2'!$B$1,Inputs!$A$3:$A$6,0),FALSE),"-")</f>
        <v>-</v>
      </c>
      <c r="G42" s="114" t="str">
        <f>IFERROR(HLOOKUP($B42,Inputs!$S$3:$BF$5,MATCH('Business Unit 2'!$B$1,Inputs!$A$3:$A$6,0),FALSE),"-")</f>
        <v>-</v>
      </c>
      <c r="H42" s="114" t="str">
        <f>IFERROR(HLOOKUP($B42,Inputs!$S$3:$BF$5,MATCH('Business Unit 2'!$B$1,Inputs!$A$3:$A$6,0),FALSE),"-")</f>
        <v>-</v>
      </c>
      <c r="I42" s="114" t="str">
        <f>IFERROR(HLOOKUP($B42,Inputs!$S$3:$BF$5,MATCH('Business Unit 2'!$B$1,Inputs!$A$3:$A$6,0),FALSE),"-")</f>
        <v>-</v>
      </c>
      <c r="J42" s="114" t="str">
        <f>IFERROR(HLOOKUP($B42,Inputs!$S$3:$BF$5,MATCH('Business Unit 2'!$B$1,Inputs!$A$3:$A$6,0),FALSE),"-")</f>
        <v>-</v>
      </c>
      <c r="K42" s="114" t="str">
        <f>IFERROR(HLOOKUP($B42,Inputs!$S$3:$BF$5,MATCH('Business Unit 2'!$B$1,Inputs!$A$3:$A$6,0),FALSE),"-")</f>
        <v>-</v>
      </c>
      <c r="L42" s="114" t="str">
        <f>IFERROR(HLOOKUP($B42,Inputs!$S$3:$BF$5,MATCH('Business Unit 2'!$B$1,Inputs!$A$3:$A$6,0),FALSE),"-")</f>
        <v>-</v>
      </c>
      <c r="M42" s="114" t="str">
        <f>IFERROR(HLOOKUP($B42,Inputs!$S$3:$BF$5,MATCH('Business Unit 2'!$B$1,Inputs!$A$3:$A$6,0),FALSE),"-")</f>
        <v>-</v>
      </c>
      <c r="N42" s="114" t="str">
        <f>IFERROR(HLOOKUP($B42,Inputs!$S$3:$BF$5,MATCH('Business Unit 2'!$B$1,Inputs!$A$3:$A$6,0),FALSE),"-")</f>
        <v>-</v>
      </c>
      <c r="O42" s="148" t="str">
        <f t="shared" si="5"/>
        <v>-</v>
      </c>
      <c r="P42" s="148" t="str">
        <f t="shared" si="5"/>
        <v>-</v>
      </c>
      <c r="Q42" s="115" t="str">
        <f t="shared" si="6"/>
        <v>-</v>
      </c>
      <c r="R42" s="5">
        <f t="shared" si="7"/>
        <v>0</v>
      </c>
      <c r="S42" s="46">
        <v>1985</v>
      </c>
      <c r="T42" s="31" t="str">
        <f t="shared" si="8"/>
        <v>-</v>
      </c>
      <c r="U42" s="47">
        <f t="shared" si="9"/>
        <v>0</v>
      </c>
    </row>
    <row r="43" spans="1:27" s="3" customFormat="1">
      <c r="A43" s="48" t="s">
        <v>57</v>
      </c>
      <c r="B43" s="27" t="s">
        <v>58</v>
      </c>
      <c r="C43" s="114" t="str">
        <f>IFERROR(HLOOKUP($B43,Inputs!$S$3:$BF$5,MATCH('Business Unit 2'!$B$1,Inputs!$A$3:$A$6,0),FALSE),"-")</f>
        <v>-</v>
      </c>
      <c r="D43" s="114" t="str">
        <f>IFERROR(HLOOKUP($B43,Inputs!$S$3:$BF$5,MATCH('Business Unit 2'!$B$1,Inputs!$A$3:$A$6,0),FALSE),"-")</f>
        <v>-</v>
      </c>
      <c r="E43" s="114" t="str">
        <f>IFERROR(HLOOKUP($B43,Inputs!$S$3:$BF$5,MATCH('Business Unit 2'!$B$1,Inputs!$A$3:$A$6,0),FALSE),"-")</f>
        <v>-</v>
      </c>
      <c r="F43" s="114" t="str">
        <f>IFERROR(HLOOKUP($B43,Inputs!$S$3:$BF$5,MATCH('Business Unit 2'!$B$1,Inputs!$A$3:$A$6,0),FALSE),"-")</f>
        <v>-</v>
      </c>
      <c r="G43" s="114" t="str">
        <f>IFERROR(HLOOKUP($B43,Inputs!$S$3:$BF$5,MATCH('Business Unit 2'!$B$1,Inputs!$A$3:$A$6,0),FALSE),"-")</f>
        <v>-</v>
      </c>
      <c r="H43" s="114" t="str">
        <f>IFERROR(HLOOKUP($B43,Inputs!$S$3:$BF$5,MATCH('Business Unit 2'!$B$1,Inputs!$A$3:$A$6,0),FALSE),"-")</f>
        <v>-</v>
      </c>
      <c r="I43" s="114" t="str">
        <f>IFERROR(HLOOKUP($B43,Inputs!$S$3:$BF$5,MATCH('Business Unit 2'!$B$1,Inputs!$A$3:$A$6,0),FALSE),"-")</f>
        <v>-</v>
      </c>
      <c r="J43" s="114" t="str">
        <f>IFERROR(HLOOKUP($B43,Inputs!$S$3:$BF$5,MATCH('Business Unit 2'!$B$1,Inputs!$A$3:$A$6,0),FALSE),"-")</f>
        <v>-</v>
      </c>
      <c r="K43" s="114" t="str">
        <f>IFERROR(HLOOKUP($B43,Inputs!$S$3:$BF$5,MATCH('Business Unit 2'!$B$1,Inputs!$A$3:$A$6,0),FALSE),"-")</f>
        <v>-</v>
      </c>
      <c r="L43" s="114" t="str">
        <f>IFERROR(HLOOKUP($B43,Inputs!$S$3:$BF$5,MATCH('Business Unit 2'!$B$1,Inputs!$A$3:$A$6,0),FALSE),"-")</f>
        <v>-</v>
      </c>
      <c r="M43" s="114" t="str">
        <f>IFERROR(HLOOKUP($B43,Inputs!$S$3:$BF$5,MATCH('Business Unit 2'!$B$1,Inputs!$A$3:$A$6,0),FALSE),"-")</f>
        <v>-</v>
      </c>
      <c r="N43" s="114" t="str">
        <f>IFERROR(HLOOKUP($B43,Inputs!$S$3:$BF$5,MATCH('Business Unit 2'!$B$1,Inputs!$A$3:$A$6,0),FALSE),"-")</f>
        <v>-</v>
      </c>
      <c r="O43" s="148" t="str">
        <f t="shared" si="5"/>
        <v>-</v>
      </c>
      <c r="P43" s="148" t="str">
        <f t="shared" si="5"/>
        <v>-</v>
      </c>
      <c r="Q43" s="115" t="str">
        <f t="shared" si="6"/>
        <v>-</v>
      </c>
      <c r="R43" s="5">
        <f t="shared" si="7"/>
        <v>0</v>
      </c>
      <c r="S43" s="46">
        <v>17498</v>
      </c>
      <c r="T43" s="31" t="str">
        <f t="shared" si="8"/>
        <v>-</v>
      </c>
      <c r="U43" s="47">
        <f t="shared" si="9"/>
        <v>0</v>
      </c>
      <c r="V43" s="3" t="s">
        <v>0</v>
      </c>
      <c r="W43" s="3" t="s">
        <v>0</v>
      </c>
      <c r="AA43" s="3" t="s">
        <v>0</v>
      </c>
    </row>
    <row r="44" spans="1:27" s="3" customFormat="1">
      <c r="A44" s="48" t="s">
        <v>59</v>
      </c>
      <c r="B44" s="27" t="s">
        <v>60</v>
      </c>
      <c r="C44" s="114" t="str">
        <f>IFERROR(HLOOKUP($B44,Inputs!$S$3:$BF$5,MATCH('Business Unit 2'!$B$1,Inputs!$A$3:$A$6,0),FALSE),"-")</f>
        <v>-</v>
      </c>
      <c r="D44" s="114" t="str">
        <f>IFERROR(HLOOKUP($B44,Inputs!$S$3:$BF$5,MATCH('Business Unit 2'!$B$1,Inputs!$A$3:$A$6,0),FALSE),"-")</f>
        <v>-</v>
      </c>
      <c r="E44" s="114" t="str">
        <f>IFERROR(HLOOKUP($B44,Inputs!$S$3:$BF$5,MATCH('Business Unit 2'!$B$1,Inputs!$A$3:$A$6,0),FALSE),"-")</f>
        <v>-</v>
      </c>
      <c r="F44" s="114" t="str">
        <f>IFERROR(HLOOKUP($B44,Inputs!$S$3:$BF$5,MATCH('Business Unit 2'!$B$1,Inputs!$A$3:$A$6,0),FALSE),"-")</f>
        <v>-</v>
      </c>
      <c r="G44" s="114" t="str">
        <f>IFERROR(HLOOKUP($B44,Inputs!$S$3:$BF$5,MATCH('Business Unit 2'!$B$1,Inputs!$A$3:$A$6,0),FALSE),"-")</f>
        <v>-</v>
      </c>
      <c r="H44" s="114" t="str">
        <f>IFERROR(HLOOKUP($B44,Inputs!$S$3:$BF$5,MATCH('Business Unit 2'!$B$1,Inputs!$A$3:$A$6,0),FALSE),"-")</f>
        <v>-</v>
      </c>
      <c r="I44" s="114" t="str">
        <f>IFERROR(HLOOKUP($B44,Inputs!$S$3:$BF$5,MATCH('Business Unit 2'!$B$1,Inputs!$A$3:$A$6,0),FALSE),"-")</f>
        <v>-</v>
      </c>
      <c r="J44" s="114" t="str">
        <f>IFERROR(HLOOKUP($B44,Inputs!$S$3:$BF$5,MATCH('Business Unit 2'!$B$1,Inputs!$A$3:$A$6,0),FALSE),"-")</f>
        <v>-</v>
      </c>
      <c r="K44" s="114" t="str">
        <f>IFERROR(HLOOKUP($B44,Inputs!$S$3:$BF$5,MATCH('Business Unit 2'!$B$1,Inputs!$A$3:$A$6,0),FALSE),"-")</f>
        <v>-</v>
      </c>
      <c r="L44" s="114" t="str">
        <f>IFERROR(HLOOKUP($B44,Inputs!$S$3:$BF$5,MATCH('Business Unit 2'!$B$1,Inputs!$A$3:$A$6,0),FALSE),"-")</f>
        <v>-</v>
      </c>
      <c r="M44" s="114" t="str">
        <f>IFERROR(HLOOKUP($B44,Inputs!$S$3:$BF$5,MATCH('Business Unit 2'!$B$1,Inputs!$A$3:$A$6,0),FALSE),"-")</f>
        <v>-</v>
      </c>
      <c r="N44" s="114" t="str">
        <f>IFERROR(HLOOKUP($B44,Inputs!$S$3:$BF$5,MATCH('Business Unit 2'!$B$1,Inputs!$A$3:$A$6,0),FALSE),"-")</f>
        <v>-</v>
      </c>
      <c r="O44" s="148" t="str">
        <f t="shared" si="5"/>
        <v>-</v>
      </c>
      <c r="P44" s="148" t="str">
        <f t="shared" si="5"/>
        <v>-</v>
      </c>
      <c r="Q44" s="115" t="str">
        <f t="shared" si="6"/>
        <v>-</v>
      </c>
      <c r="R44" s="5">
        <f t="shared" si="7"/>
        <v>0</v>
      </c>
      <c r="S44" s="46">
        <v>0</v>
      </c>
      <c r="T44" s="31" t="str">
        <f t="shared" si="8"/>
        <v>-</v>
      </c>
      <c r="U44" s="47">
        <f t="shared" si="9"/>
        <v>0</v>
      </c>
    </row>
    <row r="45" spans="1:27" s="3" customFormat="1">
      <c r="A45" s="48" t="s">
        <v>61</v>
      </c>
      <c r="B45" s="27" t="s">
        <v>62</v>
      </c>
      <c r="C45" s="114" t="str">
        <f>IFERROR(HLOOKUP($B45,Inputs!$S$3:$BF$5,MATCH('Business Unit 2'!$B$1,Inputs!$A$3:$A$6,0),FALSE),"-")</f>
        <v>-</v>
      </c>
      <c r="D45" s="114" t="str">
        <f>IFERROR(HLOOKUP($B45,Inputs!$S$3:$BF$5,MATCH('Business Unit 2'!$B$1,Inputs!$A$3:$A$6,0),FALSE),"-")</f>
        <v>-</v>
      </c>
      <c r="E45" s="114" t="str">
        <f>IFERROR(HLOOKUP($B45,Inputs!$S$3:$BF$5,MATCH('Business Unit 2'!$B$1,Inputs!$A$3:$A$6,0),FALSE),"-")</f>
        <v>-</v>
      </c>
      <c r="F45" s="114" t="str">
        <f>IFERROR(HLOOKUP($B45,Inputs!$S$3:$BF$5,MATCH('Business Unit 2'!$B$1,Inputs!$A$3:$A$6,0),FALSE),"-")</f>
        <v>-</v>
      </c>
      <c r="G45" s="114" t="str">
        <f>IFERROR(HLOOKUP($B45,Inputs!$S$3:$BF$5,MATCH('Business Unit 2'!$B$1,Inputs!$A$3:$A$6,0),FALSE),"-")</f>
        <v>-</v>
      </c>
      <c r="H45" s="114" t="str">
        <f>IFERROR(HLOOKUP($B45,Inputs!$S$3:$BF$5,MATCH('Business Unit 2'!$B$1,Inputs!$A$3:$A$6,0),FALSE),"-")</f>
        <v>-</v>
      </c>
      <c r="I45" s="114" t="str">
        <f>IFERROR(HLOOKUP($B45,Inputs!$S$3:$BF$5,MATCH('Business Unit 2'!$B$1,Inputs!$A$3:$A$6,0),FALSE),"-")</f>
        <v>-</v>
      </c>
      <c r="J45" s="114" t="str">
        <f>IFERROR(HLOOKUP($B45,Inputs!$S$3:$BF$5,MATCH('Business Unit 2'!$B$1,Inputs!$A$3:$A$6,0),FALSE),"-")</f>
        <v>-</v>
      </c>
      <c r="K45" s="114" t="str">
        <f>IFERROR(HLOOKUP($B45,Inputs!$S$3:$BF$5,MATCH('Business Unit 2'!$B$1,Inputs!$A$3:$A$6,0),FALSE),"-")</f>
        <v>-</v>
      </c>
      <c r="L45" s="114" t="str">
        <f>IFERROR(HLOOKUP($B45,Inputs!$S$3:$BF$5,MATCH('Business Unit 2'!$B$1,Inputs!$A$3:$A$6,0),FALSE),"-")</f>
        <v>-</v>
      </c>
      <c r="M45" s="114" t="str">
        <f>IFERROR(HLOOKUP($B45,Inputs!$S$3:$BF$5,MATCH('Business Unit 2'!$B$1,Inputs!$A$3:$A$6,0),FALSE),"-")</f>
        <v>-</v>
      </c>
      <c r="N45" s="114" t="str">
        <f>IFERROR(HLOOKUP($B45,Inputs!$S$3:$BF$5,MATCH('Business Unit 2'!$B$1,Inputs!$A$3:$A$6,0),FALSE),"-")</f>
        <v>-</v>
      </c>
      <c r="O45" s="148" t="str">
        <f t="shared" si="5"/>
        <v>-</v>
      </c>
      <c r="P45" s="148" t="str">
        <f t="shared" si="5"/>
        <v>-</v>
      </c>
      <c r="Q45" s="115" t="str">
        <f t="shared" si="6"/>
        <v>-</v>
      </c>
      <c r="R45" s="5">
        <f t="shared" si="7"/>
        <v>0</v>
      </c>
      <c r="S45" s="46">
        <v>0</v>
      </c>
      <c r="T45" s="31" t="str">
        <f t="shared" si="8"/>
        <v>-</v>
      </c>
      <c r="U45" s="47">
        <f t="shared" si="9"/>
        <v>0</v>
      </c>
    </row>
    <row r="46" spans="1:27" s="3" customFormat="1">
      <c r="A46" s="48" t="s">
        <v>63</v>
      </c>
      <c r="B46" s="27" t="s">
        <v>64</v>
      </c>
      <c r="C46" s="114" t="str">
        <f>IFERROR(HLOOKUP($B46,Inputs!$S$3:$BF$5,MATCH('Business Unit 2'!$B$1,Inputs!$A$3:$A$6,0),FALSE),"-")</f>
        <v>-</v>
      </c>
      <c r="D46" s="114" t="str">
        <f>IFERROR(HLOOKUP($B46,Inputs!$S$3:$BF$5,MATCH('Business Unit 2'!$B$1,Inputs!$A$3:$A$6,0),FALSE),"-")</f>
        <v>-</v>
      </c>
      <c r="E46" s="114" t="str">
        <f>IFERROR(HLOOKUP($B46,Inputs!$S$3:$BF$5,MATCH('Business Unit 2'!$B$1,Inputs!$A$3:$A$6,0),FALSE),"-")</f>
        <v>-</v>
      </c>
      <c r="F46" s="114" t="str">
        <f>IFERROR(HLOOKUP($B46,Inputs!$S$3:$BF$5,MATCH('Business Unit 2'!$B$1,Inputs!$A$3:$A$6,0),FALSE),"-")</f>
        <v>-</v>
      </c>
      <c r="G46" s="114" t="str">
        <f>IFERROR(HLOOKUP($B46,Inputs!$S$3:$BF$5,MATCH('Business Unit 2'!$B$1,Inputs!$A$3:$A$6,0),FALSE),"-")</f>
        <v>-</v>
      </c>
      <c r="H46" s="114" t="str">
        <f>IFERROR(HLOOKUP($B46,Inputs!$S$3:$BF$5,MATCH('Business Unit 2'!$B$1,Inputs!$A$3:$A$6,0),FALSE),"-")</f>
        <v>-</v>
      </c>
      <c r="I46" s="114" t="str">
        <f>IFERROR(HLOOKUP($B46,Inputs!$S$3:$BF$5,MATCH('Business Unit 2'!$B$1,Inputs!$A$3:$A$6,0),FALSE),"-")</f>
        <v>-</v>
      </c>
      <c r="J46" s="114" t="str">
        <f>IFERROR(HLOOKUP($B46,Inputs!$S$3:$BF$5,MATCH('Business Unit 2'!$B$1,Inputs!$A$3:$A$6,0),FALSE),"-")</f>
        <v>-</v>
      </c>
      <c r="K46" s="114" t="str">
        <f>IFERROR(HLOOKUP($B46,Inputs!$S$3:$BF$5,MATCH('Business Unit 2'!$B$1,Inputs!$A$3:$A$6,0),FALSE),"-")</f>
        <v>-</v>
      </c>
      <c r="L46" s="114" t="str">
        <f>IFERROR(HLOOKUP($B46,Inputs!$S$3:$BF$5,MATCH('Business Unit 2'!$B$1,Inputs!$A$3:$A$6,0),FALSE),"-")</f>
        <v>-</v>
      </c>
      <c r="M46" s="114" t="str">
        <f>IFERROR(HLOOKUP($B46,Inputs!$S$3:$BF$5,MATCH('Business Unit 2'!$B$1,Inputs!$A$3:$A$6,0),FALSE),"-")</f>
        <v>-</v>
      </c>
      <c r="N46" s="114" t="str">
        <f>IFERROR(HLOOKUP($B46,Inputs!$S$3:$BF$5,MATCH('Business Unit 2'!$B$1,Inputs!$A$3:$A$6,0),FALSE),"-")</f>
        <v>-</v>
      </c>
      <c r="O46" s="148" t="str">
        <f t="shared" si="5"/>
        <v>-</v>
      </c>
      <c r="P46" s="148" t="str">
        <f t="shared" si="5"/>
        <v>-</v>
      </c>
      <c r="Q46" s="115" t="str">
        <f t="shared" si="6"/>
        <v>-</v>
      </c>
      <c r="R46" s="5">
        <f t="shared" si="7"/>
        <v>0</v>
      </c>
      <c r="S46" s="46">
        <v>90981</v>
      </c>
      <c r="T46" s="31" t="str">
        <f t="shared" si="8"/>
        <v>-</v>
      </c>
      <c r="U46" s="47">
        <f t="shared" si="9"/>
        <v>0</v>
      </c>
      <c r="AA46" s="3" t="s">
        <v>0</v>
      </c>
    </row>
    <row r="47" spans="1:27" s="3" customFormat="1">
      <c r="A47" s="48" t="s">
        <v>65</v>
      </c>
      <c r="B47" s="27" t="s">
        <v>66</v>
      </c>
      <c r="C47" s="114" t="str">
        <f>IFERROR(HLOOKUP($B47,Inputs!$S$3:$BF$5,MATCH('Business Unit 2'!$B$1,Inputs!$A$3:$A$6,0),FALSE),"-")</f>
        <v>-</v>
      </c>
      <c r="D47" s="114" t="str">
        <f>IFERROR(HLOOKUP($B47,Inputs!$S$3:$BF$5,MATCH('Business Unit 2'!$B$1,Inputs!$A$3:$A$6,0),FALSE),"-")</f>
        <v>-</v>
      </c>
      <c r="E47" s="114" t="str">
        <f>IFERROR(HLOOKUP($B47,Inputs!$S$3:$BF$5,MATCH('Business Unit 2'!$B$1,Inputs!$A$3:$A$6,0),FALSE),"-")</f>
        <v>-</v>
      </c>
      <c r="F47" s="114" t="str">
        <f>IFERROR(HLOOKUP($B47,Inputs!$S$3:$BF$5,MATCH('Business Unit 2'!$B$1,Inputs!$A$3:$A$6,0),FALSE),"-")</f>
        <v>-</v>
      </c>
      <c r="G47" s="114" t="str">
        <f>IFERROR(HLOOKUP($B47,Inputs!$S$3:$BF$5,MATCH('Business Unit 2'!$B$1,Inputs!$A$3:$A$6,0),FALSE),"-")</f>
        <v>-</v>
      </c>
      <c r="H47" s="114" t="str">
        <f>IFERROR(HLOOKUP($B47,Inputs!$S$3:$BF$5,MATCH('Business Unit 2'!$B$1,Inputs!$A$3:$A$6,0),FALSE),"-")</f>
        <v>-</v>
      </c>
      <c r="I47" s="114" t="str">
        <f>IFERROR(HLOOKUP($B47,Inputs!$S$3:$BF$5,MATCH('Business Unit 2'!$B$1,Inputs!$A$3:$A$6,0),FALSE),"-")</f>
        <v>-</v>
      </c>
      <c r="J47" s="114" t="str">
        <f>IFERROR(HLOOKUP($B47,Inputs!$S$3:$BF$5,MATCH('Business Unit 2'!$B$1,Inputs!$A$3:$A$6,0),FALSE),"-")</f>
        <v>-</v>
      </c>
      <c r="K47" s="114" t="str">
        <f>IFERROR(HLOOKUP($B47,Inputs!$S$3:$BF$5,MATCH('Business Unit 2'!$B$1,Inputs!$A$3:$A$6,0),FALSE),"-")</f>
        <v>-</v>
      </c>
      <c r="L47" s="114" t="str">
        <f>IFERROR(HLOOKUP($B47,Inputs!$S$3:$BF$5,MATCH('Business Unit 2'!$B$1,Inputs!$A$3:$A$6,0),FALSE),"-")</f>
        <v>-</v>
      </c>
      <c r="M47" s="114" t="str">
        <f>IFERROR(HLOOKUP($B47,Inputs!$S$3:$BF$5,MATCH('Business Unit 2'!$B$1,Inputs!$A$3:$A$6,0),FALSE),"-")</f>
        <v>-</v>
      </c>
      <c r="N47" s="114" t="str">
        <f>IFERROR(HLOOKUP($B47,Inputs!$S$3:$BF$5,MATCH('Business Unit 2'!$B$1,Inputs!$A$3:$A$6,0),FALSE),"-")</f>
        <v>-</v>
      </c>
      <c r="O47" s="148" t="str">
        <f t="shared" si="5"/>
        <v>-</v>
      </c>
      <c r="P47" s="148" t="str">
        <f t="shared" si="5"/>
        <v>-</v>
      </c>
      <c r="Q47" s="115" t="str">
        <f t="shared" si="6"/>
        <v>-</v>
      </c>
      <c r="R47" s="5">
        <f t="shared" si="7"/>
        <v>0</v>
      </c>
      <c r="S47" s="46">
        <v>0</v>
      </c>
      <c r="T47" s="31" t="str">
        <f t="shared" si="8"/>
        <v>-</v>
      </c>
      <c r="U47" s="47">
        <f t="shared" si="9"/>
        <v>0</v>
      </c>
    </row>
    <row r="48" spans="1:27" s="3" customFormat="1">
      <c r="A48" s="48" t="s">
        <v>67</v>
      </c>
      <c r="B48" s="27" t="s">
        <v>68</v>
      </c>
      <c r="C48" s="114" t="str">
        <f>IFERROR(HLOOKUP($B48,Inputs!$S$3:$BF$5,MATCH('Business Unit 2'!$B$1,Inputs!$A$3:$A$6,0),FALSE),"-")</f>
        <v>-</v>
      </c>
      <c r="D48" s="114" t="str">
        <f>IFERROR(HLOOKUP($B48,Inputs!$S$3:$BF$5,MATCH('Business Unit 2'!$B$1,Inputs!$A$3:$A$6,0),FALSE),"-")</f>
        <v>-</v>
      </c>
      <c r="E48" s="114" t="str">
        <f>IFERROR(HLOOKUP($B48,Inputs!$S$3:$BF$5,MATCH('Business Unit 2'!$B$1,Inputs!$A$3:$A$6,0),FALSE),"-")</f>
        <v>-</v>
      </c>
      <c r="F48" s="114" t="str">
        <f>IFERROR(HLOOKUP($B48,Inputs!$S$3:$BF$5,MATCH('Business Unit 2'!$B$1,Inputs!$A$3:$A$6,0),FALSE),"-")</f>
        <v>-</v>
      </c>
      <c r="G48" s="114" t="str">
        <f>IFERROR(HLOOKUP($B48,Inputs!$S$3:$BF$5,MATCH('Business Unit 2'!$B$1,Inputs!$A$3:$A$6,0),FALSE),"-")</f>
        <v>-</v>
      </c>
      <c r="H48" s="114" t="str">
        <f>IFERROR(HLOOKUP($B48,Inputs!$S$3:$BF$5,MATCH('Business Unit 2'!$B$1,Inputs!$A$3:$A$6,0),FALSE),"-")</f>
        <v>-</v>
      </c>
      <c r="I48" s="114" t="str">
        <f>IFERROR(HLOOKUP($B48,Inputs!$S$3:$BF$5,MATCH('Business Unit 2'!$B$1,Inputs!$A$3:$A$6,0),FALSE),"-")</f>
        <v>-</v>
      </c>
      <c r="J48" s="114" t="str">
        <f>IFERROR(HLOOKUP($B48,Inputs!$S$3:$BF$5,MATCH('Business Unit 2'!$B$1,Inputs!$A$3:$A$6,0),FALSE),"-")</f>
        <v>-</v>
      </c>
      <c r="K48" s="114" t="str">
        <f>IFERROR(HLOOKUP($B48,Inputs!$S$3:$BF$5,MATCH('Business Unit 2'!$B$1,Inputs!$A$3:$A$6,0),FALSE),"-")</f>
        <v>-</v>
      </c>
      <c r="L48" s="114" t="str">
        <f>IFERROR(HLOOKUP($B48,Inputs!$S$3:$BF$5,MATCH('Business Unit 2'!$B$1,Inputs!$A$3:$A$6,0),FALSE),"-")</f>
        <v>-</v>
      </c>
      <c r="M48" s="114" t="str">
        <f>IFERROR(HLOOKUP($B48,Inputs!$S$3:$BF$5,MATCH('Business Unit 2'!$B$1,Inputs!$A$3:$A$6,0),FALSE),"-")</f>
        <v>-</v>
      </c>
      <c r="N48" s="114" t="str">
        <f>IFERROR(HLOOKUP($B48,Inputs!$S$3:$BF$5,MATCH('Business Unit 2'!$B$1,Inputs!$A$3:$A$6,0),FALSE),"-")</f>
        <v>-</v>
      </c>
      <c r="O48" s="148" t="str">
        <f t="shared" si="5"/>
        <v>-</v>
      </c>
      <c r="P48" s="148" t="str">
        <f t="shared" si="5"/>
        <v>-</v>
      </c>
      <c r="Q48" s="115" t="str">
        <f t="shared" si="6"/>
        <v>-</v>
      </c>
      <c r="R48" s="5">
        <f t="shared" si="7"/>
        <v>0</v>
      </c>
      <c r="S48" s="46">
        <v>0</v>
      </c>
      <c r="T48" s="31" t="str">
        <f t="shared" si="8"/>
        <v>-</v>
      </c>
      <c r="U48" s="47">
        <f t="shared" si="9"/>
        <v>0</v>
      </c>
    </row>
    <row r="49" spans="1:27" s="3" customFormat="1">
      <c r="A49" s="48" t="s">
        <v>69</v>
      </c>
      <c r="B49" s="27" t="s">
        <v>70</v>
      </c>
      <c r="C49" s="114" t="str">
        <f>IFERROR(HLOOKUP($B49,Inputs!$S$3:$BF$5,MATCH('Business Unit 2'!$B$1,Inputs!$A$3:$A$6,0),FALSE),"-")</f>
        <v>-</v>
      </c>
      <c r="D49" s="114" t="str">
        <f>IFERROR(HLOOKUP($B49,Inputs!$S$3:$BF$5,MATCH('Business Unit 2'!$B$1,Inputs!$A$3:$A$6,0),FALSE),"-")</f>
        <v>-</v>
      </c>
      <c r="E49" s="114" t="str">
        <f>IFERROR(HLOOKUP($B49,Inputs!$S$3:$BF$5,MATCH('Business Unit 2'!$B$1,Inputs!$A$3:$A$6,0),FALSE),"-")</f>
        <v>-</v>
      </c>
      <c r="F49" s="114" t="str">
        <f>IFERROR(HLOOKUP($B49,Inputs!$S$3:$BF$5,MATCH('Business Unit 2'!$B$1,Inputs!$A$3:$A$6,0),FALSE),"-")</f>
        <v>-</v>
      </c>
      <c r="G49" s="114" t="str">
        <f>IFERROR(HLOOKUP($B49,Inputs!$S$3:$BF$5,MATCH('Business Unit 2'!$B$1,Inputs!$A$3:$A$6,0),FALSE),"-")</f>
        <v>-</v>
      </c>
      <c r="H49" s="114" t="str">
        <f>IFERROR(HLOOKUP($B49,Inputs!$S$3:$BF$5,MATCH('Business Unit 2'!$B$1,Inputs!$A$3:$A$6,0),FALSE),"-")</f>
        <v>-</v>
      </c>
      <c r="I49" s="114" t="str">
        <f>IFERROR(HLOOKUP($B49,Inputs!$S$3:$BF$5,MATCH('Business Unit 2'!$B$1,Inputs!$A$3:$A$6,0),FALSE),"-")</f>
        <v>-</v>
      </c>
      <c r="J49" s="114" t="str">
        <f>IFERROR(HLOOKUP($B49,Inputs!$S$3:$BF$5,MATCH('Business Unit 2'!$B$1,Inputs!$A$3:$A$6,0),FALSE),"-")</f>
        <v>-</v>
      </c>
      <c r="K49" s="114" t="str">
        <f>IFERROR(HLOOKUP($B49,Inputs!$S$3:$BF$5,MATCH('Business Unit 2'!$B$1,Inputs!$A$3:$A$6,0),FALSE),"-")</f>
        <v>-</v>
      </c>
      <c r="L49" s="114" t="str">
        <f>IFERROR(HLOOKUP($B49,Inputs!$S$3:$BF$5,MATCH('Business Unit 2'!$B$1,Inputs!$A$3:$A$6,0),FALSE),"-")</f>
        <v>-</v>
      </c>
      <c r="M49" s="114" t="str">
        <f>IFERROR(HLOOKUP($B49,Inputs!$S$3:$BF$5,MATCH('Business Unit 2'!$B$1,Inputs!$A$3:$A$6,0),FALSE),"-")</f>
        <v>-</v>
      </c>
      <c r="N49" s="114" t="str">
        <f>IFERROR(HLOOKUP($B49,Inputs!$S$3:$BF$5,MATCH('Business Unit 2'!$B$1,Inputs!$A$3:$A$6,0),FALSE),"-")</f>
        <v>-</v>
      </c>
      <c r="O49" s="148" t="str">
        <f t="shared" si="5"/>
        <v>-</v>
      </c>
      <c r="P49" s="148" t="str">
        <f t="shared" si="5"/>
        <v>-</v>
      </c>
      <c r="Q49" s="115" t="str">
        <f t="shared" si="6"/>
        <v>-</v>
      </c>
      <c r="R49" s="5">
        <f t="shared" si="7"/>
        <v>0</v>
      </c>
      <c r="S49" s="46">
        <v>0</v>
      </c>
      <c r="T49" s="31" t="str">
        <f t="shared" si="8"/>
        <v>-</v>
      </c>
      <c r="U49" s="47">
        <f t="shared" si="9"/>
        <v>0</v>
      </c>
    </row>
    <row r="50" spans="1:27" s="3" customFormat="1">
      <c r="A50" s="48" t="s">
        <v>71</v>
      </c>
      <c r="B50" s="27" t="s">
        <v>72</v>
      </c>
      <c r="C50" s="114" t="str">
        <f>IFERROR(HLOOKUP($B50,Inputs!$S$3:$BF$5,MATCH('Business Unit 2'!$B$1,Inputs!$A$3:$A$6,0),FALSE),"-")</f>
        <v>-</v>
      </c>
      <c r="D50" s="114" t="str">
        <f>IFERROR(HLOOKUP($B50,Inputs!$S$3:$BF$5,MATCH('Business Unit 2'!$B$1,Inputs!$A$3:$A$6,0),FALSE),"-")</f>
        <v>-</v>
      </c>
      <c r="E50" s="114" t="str">
        <f>IFERROR(HLOOKUP($B50,Inputs!$S$3:$BF$5,MATCH('Business Unit 2'!$B$1,Inputs!$A$3:$A$6,0),FALSE),"-")</f>
        <v>-</v>
      </c>
      <c r="F50" s="114" t="str">
        <f>IFERROR(HLOOKUP($B50,Inputs!$S$3:$BF$5,MATCH('Business Unit 2'!$B$1,Inputs!$A$3:$A$6,0),FALSE),"-")</f>
        <v>-</v>
      </c>
      <c r="G50" s="114" t="str">
        <f>IFERROR(HLOOKUP($B50,Inputs!$S$3:$BF$5,MATCH('Business Unit 2'!$B$1,Inputs!$A$3:$A$6,0),FALSE),"-")</f>
        <v>-</v>
      </c>
      <c r="H50" s="114" t="str">
        <f>IFERROR(HLOOKUP($B50,Inputs!$S$3:$BF$5,MATCH('Business Unit 2'!$B$1,Inputs!$A$3:$A$6,0),FALSE),"-")</f>
        <v>-</v>
      </c>
      <c r="I50" s="114" t="str">
        <f>IFERROR(HLOOKUP($B50,Inputs!$S$3:$BF$5,MATCH('Business Unit 2'!$B$1,Inputs!$A$3:$A$6,0),FALSE),"-")</f>
        <v>-</v>
      </c>
      <c r="J50" s="114" t="str">
        <f>IFERROR(HLOOKUP($B50,Inputs!$S$3:$BF$5,MATCH('Business Unit 2'!$B$1,Inputs!$A$3:$A$6,0),FALSE),"-")</f>
        <v>-</v>
      </c>
      <c r="K50" s="114" t="str">
        <f>IFERROR(HLOOKUP($B50,Inputs!$S$3:$BF$5,MATCH('Business Unit 2'!$B$1,Inputs!$A$3:$A$6,0),FALSE),"-")</f>
        <v>-</v>
      </c>
      <c r="L50" s="114" t="str">
        <f>IFERROR(HLOOKUP($B50,Inputs!$S$3:$BF$5,MATCH('Business Unit 2'!$B$1,Inputs!$A$3:$A$6,0),FALSE),"-")</f>
        <v>-</v>
      </c>
      <c r="M50" s="114" t="str">
        <f>IFERROR(HLOOKUP($B50,Inputs!$S$3:$BF$5,MATCH('Business Unit 2'!$B$1,Inputs!$A$3:$A$6,0),FALSE),"-")</f>
        <v>-</v>
      </c>
      <c r="N50" s="114" t="str">
        <f>IFERROR(HLOOKUP($B50,Inputs!$S$3:$BF$5,MATCH('Business Unit 2'!$B$1,Inputs!$A$3:$A$6,0),FALSE),"-")</f>
        <v>-</v>
      </c>
      <c r="O50" s="148" t="str">
        <f t="shared" si="5"/>
        <v>-</v>
      </c>
      <c r="P50" s="148" t="str">
        <f t="shared" si="5"/>
        <v>-</v>
      </c>
      <c r="Q50" s="115" t="str">
        <f t="shared" si="6"/>
        <v>-</v>
      </c>
      <c r="R50" s="5">
        <f t="shared" si="7"/>
        <v>0</v>
      </c>
      <c r="S50" s="46">
        <v>290</v>
      </c>
      <c r="T50" s="31" t="str">
        <f t="shared" si="8"/>
        <v>-</v>
      </c>
      <c r="U50" s="47">
        <f t="shared" si="9"/>
        <v>0</v>
      </c>
    </row>
    <row r="51" spans="1:27" s="3" customFormat="1">
      <c r="A51" s="48" t="s">
        <v>73</v>
      </c>
      <c r="B51" s="27" t="s">
        <v>74</v>
      </c>
      <c r="C51" s="114" t="str">
        <f>IFERROR(HLOOKUP($B51,Inputs!$S$3:$BF$5,MATCH('Business Unit 2'!$B$1,Inputs!$A$3:$A$6,0),FALSE),"-")</f>
        <v>-</v>
      </c>
      <c r="D51" s="114" t="str">
        <f>IFERROR(HLOOKUP($B51,Inputs!$S$3:$BF$5,MATCH('Business Unit 2'!$B$1,Inputs!$A$3:$A$6,0),FALSE),"-")</f>
        <v>-</v>
      </c>
      <c r="E51" s="114" t="str">
        <f>IFERROR(HLOOKUP($B51,Inputs!$S$3:$BF$5,MATCH('Business Unit 2'!$B$1,Inputs!$A$3:$A$6,0),FALSE),"-")</f>
        <v>-</v>
      </c>
      <c r="F51" s="114" t="str">
        <f>IFERROR(HLOOKUP($B51,Inputs!$S$3:$BF$5,MATCH('Business Unit 2'!$B$1,Inputs!$A$3:$A$6,0),FALSE),"-")</f>
        <v>-</v>
      </c>
      <c r="G51" s="114" t="str">
        <f>IFERROR(HLOOKUP($B51,Inputs!$S$3:$BF$5,MATCH('Business Unit 2'!$B$1,Inputs!$A$3:$A$6,0),FALSE),"-")</f>
        <v>-</v>
      </c>
      <c r="H51" s="114" t="str">
        <f>IFERROR(HLOOKUP($B51,Inputs!$S$3:$BF$5,MATCH('Business Unit 2'!$B$1,Inputs!$A$3:$A$6,0),FALSE),"-")</f>
        <v>-</v>
      </c>
      <c r="I51" s="114" t="str">
        <f>IFERROR(HLOOKUP($B51,Inputs!$S$3:$BF$5,MATCH('Business Unit 2'!$B$1,Inputs!$A$3:$A$6,0),FALSE),"-")</f>
        <v>-</v>
      </c>
      <c r="J51" s="114" t="str">
        <f>IFERROR(HLOOKUP($B51,Inputs!$S$3:$BF$5,MATCH('Business Unit 2'!$B$1,Inputs!$A$3:$A$6,0),FALSE),"-")</f>
        <v>-</v>
      </c>
      <c r="K51" s="114" t="str">
        <f>IFERROR(HLOOKUP($B51,Inputs!$S$3:$BF$5,MATCH('Business Unit 2'!$B$1,Inputs!$A$3:$A$6,0),FALSE),"-")</f>
        <v>-</v>
      </c>
      <c r="L51" s="114" t="str">
        <f>IFERROR(HLOOKUP($B51,Inputs!$S$3:$BF$5,MATCH('Business Unit 2'!$B$1,Inputs!$A$3:$A$6,0),FALSE),"-")</f>
        <v>-</v>
      </c>
      <c r="M51" s="114" t="str">
        <f>IFERROR(HLOOKUP($B51,Inputs!$S$3:$BF$5,MATCH('Business Unit 2'!$B$1,Inputs!$A$3:$A$6,0),FALSE),"-")</f>
        <v>-</v>
      </c>
      <c r="N51" s="114" t="str">
        <f>IFERROR(HLOOKUP($B51,Inputs!$S$3:$BF$5,MATCH('Business Unit 2'!$B$1,Inputs!$A$3:$A$6,0),FALSE),"-")</f>
        <v>-</v>
      </c>
      <c r="O51" s="148" t="str">
        <f t="shared" si="5"/>
        <v>-</v>
      </c>
      <c r="P51" s="148" t="str">
        <f t="shared" si="5"/>
        <v>-</v>
      </c>
      <c r="Q51" s="115" t="str">
        <f t="shared" si="6"/>
        <v>-</v>
      </c>
      <c r="R51" s="5">
        <f t="shared" si="7"/>
        <v>0</v>
      </c>
      <c r="S51" s="46">
        <v>0</v>
      </c>
      <c r="T51" s="31" t="str">
        <f t="shared" si="8"/>
        <v>-</v>
      </c>
      <c r="U51" s="47">
        <f t="shared" si="9"/>
        <v>0</v>
      </c>
    </row>
    <row r="52" spans="1:27" s="3" customFormat="1">
      <c r="A52" s="48" t="s">
        <v>75</v>
      </c>
      <c r="B52" s="27" t="s">
        <v>76</v>
      </c>
      <c r="C52" s="114" t="str">
        <f>IFERROR(HLOOKUP($B52,Inputs!$S$3:$BF$5,MATCH('Business Unit 2'!$B$1,Inputs!$A$3:$A$6,0),FALSE),"-")</f>
        <v>-</v>
      </c>
      <c r="D52" s="114" t="str">
        <f>IFERROR(HLOOKUP($B52,Inputs!$S$3:$BF$5,MATCH('Business Unit 2'!$B$1,Inputs!$A$3:$A$6,0),FALSE),"-")</f>
        <v>-</v>
      </c>
      <c r="E52" s="114" t="str">
        <f>IFERROR(HLOOKUP($B52,Inputs!$S$3:$BF$5,MATCH('Business Unit 2'!$B$1,Inputs!$A$3:$A$6,0),FALSE),"-")</f>
        <v>-</v>
      </c>
      <c r="F52" s="114" t="str">
        <f>IFERROR(HLOOKUP($B52,Inputs!$S$3:$BF$5,MATCH('Business Unit 2'!$B$1,Inputs!$A$3:$A$6,0),FALSE),"-")</f>
        <v>-</v>
      </c>
      <c r="G52" s="114" t="str">
        <f>IFERROR(HLOOKUP($B52,Inputs!$S$3:$BF$5,MATCH('Business Unit 2'!$B$1,Inputs!$A$3:$A$6,0),FALSE),"-")</f>
        <v>-</v>
      </c>
      <c r="H52" s="114" t="str">
        <f>IFERROR(HLOOKUP($B52,Inputs!$S$3:$BF$5,MATCH('Business Unit 2'!$B$1,Inputs!$A$3:$A$6,0),FALSE),"-")</f>
        <v>-</v>
      </c>
      <c r="I52" s="114" t="str">
        <f>IFERROR(HLOOKUP($B52,Inputs!$S$3:$BF$5,MATCH('Business Unit 2'!$B$1,Inputs!$A$3:$A$6,0),FALSE),"-")</f>
        <v>-</v>
      </c>
      <c r="J52" s="114" t="str">
        <f>IFERROR(HLOOKUP($B52,Inputs!$S$3:$BF$5,MATCH('Business Unit 2'!$B$1,Inputs!$A$3:$A$6,0),FALSE),"-")</f>
        <v>-</v>
      </c>
      <c r="K52" s="114" t="str">
        <f>IFERROR(HLOOKUP($B52,Inputs!$S$3:$BF$5,MATCH('Business Unit 2'!$B$1,Inputs!$A$3:$A$6,0),FALSE),"-")</f>
        <v>-</v>
      </c>
      <c r="L52" s="114" t="str">
        <f>IFERROR(HLOOKUP($B52,Inputs!$S$3:$BF$5,MATCH('Business Unit 2'!$B$1,Inputs!$A$3:$A$6,0),FALSE),"-")</f>
        <v>-</v>
      </c>
      <c r="M52" s="114" t="str">
        <f>IFERROR(HLOOKUP($B52,Inputs!$S$3:$BF$5,MATCH('Business Unit 2'!$B$1,Inputs!$A$3:$A$6,0),FALSE),"-")</f>
        <v>-</v>
      </c>
      <c r="N52" s="114" t="str">
        <f>IFERROR(HLOOKUP($B52,Inputs!$S$3:$BF$5,MATCH('Business Unit 2'!$B$1,Inputs!$A$3:$A$6,0),FALSE),"-")</f>
        <v>-</v>
      </c>
      <c r="O52" s="148" t="str">
        <f t="shared" si="5"/>
        <v>-</v>
      </c>
      <c r="P52" s="148" t="str">
        <f t="shared" si="5"/>
        <v>-</v>
      </c>
      <c r="Q52" s="115" t="str">
        <f t="shared" si="6"/>
        <v>-</v>
      </c>
      <c r="R52" s="5">
        <f t="shared" si="7"/>
        <v>0</v>
      </c>
      <c r="S52" s="46">
        <v>0</v>
      </c>
      <c r="T52" s="31" t="str">
        <f t="shared" si="8"/>
        <v>-</v>
      </c>
      <c r="U52" s="47">
        <f t="shared" si="9"/>
        <v>0</v>
      </c>
    </row>
    <row r="53" spans="1:27" s="3" customFormat="1">
      <c r="A53" s="48" t="s">
        <v>77</v>
      </c>
      <c r="B53" s="27" t="s">
        <v>78</v>
      </c>
      <c r="C53" s="114" t="str">
        <f>IFERROR(HLOOKUP($B53,Inputs!$S$3:$BF$5,MATCH('Business Unit 2'!$B$1,Inputs!$A$3:$A$6,0),FALSE),"-")</f>
        <v>-</v>
      </c>
      <c r="D53" s="114" t="str">
        <f>IFERROR(HLOOKUP($B53,Inputs!$S$3:$BF$5,MATCH('Business Unit 2'!$B$1,Inputs!$A$3:$A$6,0),FALSE),"-")</f>
        <v>-</v>
      </c>
      <c r="E53" s="114" t="str">
        <f>IFERROR(HLOOKUP($B53,Inputs!$S$3:$BF$5,MATCH('Business Unit 2'!$B$1,Inputs!$A$3:$A$6,0),FALSE),"-")</f>
        <v>-</v>
      </c>
      <c r="F53" s="114" t="str">
        <f>IFERROR(HLOOKUP($B53,Inputs!$S$3:$BF$5,MATCH('Business Unit 2'!$B$1,Inputs!$A$3:$A$6,0),FALSE),"-")</f>
        <v>-</v>
      </c>
      <c r="G53" s="114" t="str">
        <f>IFERROR(HLOOKUP($B53,Inputs!$S$3:$BF$5,MATCH('Business Unit 2'!$B$1,Inputs!$A$3:$A$6,0),FALSE),"-")</f>
        <v>-</v>
      </c>
      <c r="H53" s="114" t="str">
        <f>IFERROR(HLOOKUP($B53,Inputs!$S$3:$BF$5,MATCH('Business Unit 2'!$B$1,Inputs!$A$3:$A$6,0),FALSE),"-")</f>
        <v>-</v>
      </c>
      <c r="I53" s="114" t="str">
        <f>IFERROR(HLOOKUP($B53,Inputs!$S$3:$BF$5,MATCH('Business Unit 2'!$B$1,Inputs!$A$3:$A$6,0),FALSE),"-")</f>
        <v>-</v>
      </c>
      <c r="J53" s="114" t="str">
        <f>IFERROR(HLOOKUP($B53,Inputs!$S$3:$BF$5,MATCH('Business Unit 2'!$B$1,Inputs!$A$3:$A$6,0),FALSE),"-")</f>
        <v>-</v>
      </c>
      <c r="K53" s="114" t="str">
        <f>IFERROR(HLOOKUP($B53,Inputs!$S$3:$BF$5,MATCH('Business Unit 2'!$B$1,Inputs!$A$3:$A$6,0),FALSE),"-")</f>
        <v>-</v>
      </c>
      <c r="L53" s="114" t="str">
        <f>IFERROR(HLOOKUP($B53,Inputs!$S$3:$BF$5,MATCH('Business Unit 2'!$B$1,Inputs!$A$3:$A$6,0),FALSE),"-")</f>
        <v>-</v>
      </c>
      <c r="M53" s="114" t="str">
        <f>IFERROR(HLOOKUP($B53,Inputs!$S$3:$BF$5,MATCH('Business Unit 2'!$B$1,Inputs!$A$3:$A$6,0),FALSE),"-")</f>
        <v>-</v>
      </c>
      <c r="N53" s="114" t="str">
        <f>IFERROR(HLOOKUP($B53,Inputs!$S$3:$BF$5,MATCH('Business Unit 2'!$B$1,Inputs!$A$3:$A$6,0),FALSE),"-")</f>
        <v>-</v>
      </c>
      <c r="O53" s="148" t="str">
        <f t="shared" si="5"/>
        <v>-</v>
      </c>
      <c r="P53" s="148" t="str">
        <f t="shared" si="5"/>
        <v>-</v>
      </c>
      <c r="Q53" s="115" t="str">
        <f t="shared" si="6"/>
        <v>-</v>
      </c>
      <c r="R53" s="5">
        <f t="shared" si="7"/>
        <v>0</v>
      </c>
      <c r="S53" s="46">
        <v>0</v>
      </c>
      <c r="T53" s="31" t="str">
        <f t="shared" si="8"/>
        <v>-</v>
      </c>
      <c r="U53" s="47">
        <f t="shared" si="9"/>
        <v>0</v>
      </c>
    </row>
    <row r="54" spans="1:27" s="3" customFormat="1">
      <c r="A54" s="48" t="s">
        <v>79</v>
      </c>
      <c r="B54" s="27" t="s">
        <v>80</v>
      </c>
      <c r="C54" s="114" t="str">
        <f>IFERROR(HLOOKUP($B54,Inputs!$S$3:$BF$5,MATCH('Business Unit 2'!$B$1,Inputs!$A$3:$A$6,0),FALSE),"-")</f>
        <v>-</v>
      </c>
      <c r="D54" s="114" t="str">
        <f>IFERROR(HLOOKUP($B54,Inputs!$S$3:$BF$5,MATCH('Business Unit 2'!$B$1,Inputs!$A$3:$A$6,0),FALSE),"-")</f>
        <v>-</v>
      </c>
      <c r="E54" s="114" t="str">
        <f>IFERROR(HLOOKUP($B54,Inputs!$S$3:$BF$5,MATCH('Business Unit 2'!$B$1,Inputs!$A$3:$A$6,0),FALSE),"-")</f>
        <v>-</v>
      </c>
      <c r="F54" s="114" t="str">
        <f>IFERROR(HLOOKUP($B54,Inputs!$S$3:$BF$5,MATCH('Business Unit 2'!$B$1,Inputs!$A$3:$A$6,0),FALSE),"-")</f>
        <v>-</v>
      </c>
      <c r="G54" s="114" t="str">
        <f>IFERROR(HLOOKUP($B54,Inputs!$S$3:$BF$5,MATCH('Business Unit 2'!$B$1,Inputs!$A$3:$A$6,0),FALSE),"-")</f>
        <v>-</v>
      </c>
      <c r="H54" s="114" t="str">
        <f>IFERROR(HLOOKUP($B54,Inputs!$S$3:$BF$5,MATCH('Business Unit 2'!$B$1,Inputs!$A$3:$A$6,0),FALSE),"-")</f>
        <v>-</v>
      </c>
      <c r="I54" s="114" t="str">
        <f>IFERROR(HLOOKUP($B54,Inputs!$S$3:$BF$5,MATCH('Business Unit 2'!$B$1,Inputs!$A$3:$A$6,0),FALSE),"-")</f>
        <v>-</v>
      </c>
      <c r="J54" s="114" t="str">
        <f>IFERROR(HLOOKUP($B54,Inputs!$S$3:$BF$5,MATCH('Business Unit 2'!$B$1,Inputs!$A$3:$A$6,0),FALSE),"-")</f>
        <v>-</v>
      </c>
      <c r="K54" s="114" t="str">
        <f>IFERROR(HLOOKUP($B54,Inputs!$S$3:$BF$5,MATCH('Business Unit 2'!$B$1,Inputs!$A$3:$A$6,0),FALSE),"-")</f>
        <v>-</v>
      </c>
      <c r="L54" s="114" t="str">
        <f>IFERROR(HLOOKUP($B54,Inputs!$S$3:$BF$5,MATCH('Business Unit 2'!$B$1,Inputs!$A$3:$A$6,0),FALSE),"-")</f>
        <v>-</v>
      </c>
      <c r="M54" s="114" t="str">
        <f>IFERROR(HLOOKUP($B54,Inputs!$S$3:$BF$5,MATCH('Business Unit 2'!$B$1,Inputs!$A$3:$A$6,0),FALSE),"-")</f>
        <v>-</v>
      </c>
      <c r="N54" s="114" t="str">
        <f>IFERROR(HLOOKUP($B54,Inputs!$S$3:$BF$5,MATCH('Business Unit 2'!$B$1,Inputs!$A$3:$A$6,0),FALSE),"-")</f>
        <v>-</v>
      </c>
      <c r="O54" s="148" t="str">
        <f t="shared" si="5"/>
        <v>-</v>
      </c>
      <c r="P54" s="148" t="str">
        <f t="shared" si="5"/>
        <v>-</v>
      </c>
      <c r="Q54" s="115" t="str">
        <f t="shared" si="6"/>
        <v>-</v>
      </c>
      <c r="R54" s="5">
        <f t="shared" si="7"/>
        <v>0</v>
      </c>
      <c r="S54" s="46">
        <v>0</v>
      </c>
      <c r="T54" s="31" t="str">
        <f t="shared" si="8"/>
        <v>-</v>
      </c>
      <c r="U54" s="47">
        <f t="shared" si="9"/>
        <v>0</v>
      </c>
    </row>
    <row r="55" spans="1:27" s="3" customFormat="1">
      <c r="A55" s="48" t="s">
        <v>81</v>
      </c>
      <c r="B55" s="27" t="s">
        <v>82</v>
      </c>
      <c r="C55" s="114" t="str">
        <f>IFERROR(HLOOKUP($B55,Inputs!$S$3:$BF$5,MATCH('Business Unit 2'!$B$1,Inputs!$A$3:$A$6,0),FALSE),"-")</f>
        <v>-</v>
      </c>
      <c r="D55" s="114" t="str">
        <f>IFERROR(HLOOKUP($B55,Inputs!$S$3:$BF$5,MATCH('Business Unit 2'!$B$1,Inputs!$A$3:$A$6,0),FALSE),"-")</f>
        <v>-</v>
      </c>
      <c r="E55" s="114" t="str">
        <f>IFERROR(HLOOKUP($B55,Inputs!$S$3:$BF$5,MATCH('Business Unit 2'!$B$1,Inputs!$A$3:$A$6,0),FALSE),"-")</f>
        <v>-</v>
      </c>
      <c r="F55" s="114" t="str">
        <f>IFERROR(HLOOKUP($B55,Inputs!$S$3:$BF$5,MATCH('Business Unit 2'!$B$1,Inputs!$A$3:$A$6,0),FALSE),"-")</f>
        <v>-</v>
      </c>
      <c r="G55" s="114" t="str">
        <f>IFERROR(HLOOKUP($B55,Inputs!$S$3:$BF$5,MATCH('Business Unit 2'!$B$1,Inputs!$A$3:$A$6,0),FALSE),"-")</f>
        <v>-</v>
      </c>
      <c r="H55" s="114" t="str">
        <f>IFERROR(HLOOKUP($B55,Inputs!$S$3:$BF$5,MATCH('Business Unit 2'!$B$1,Inputs!$A$3:$A$6,0),FALSE),"-")</f>
        <v>-</v>
      </c>
      <c r="I55" s="114" t="str">
        <f>IFERROR(HLOOKUP($B55,Inputs!$S$3:$BF$5,MATCH('Business Unit 2'!$B$1,Inputs!$A$3:$A$6,0),FALSE),"-")</f>
        <v>-</v>
      </c>
      <c r="J55" s="114" t="str">
        <f>IFERROR(HLOOKUP($B55,Inputs!$S$3:$BF$5,MATCH('Business Unit 2'!$B$1,Inputs!$A$3:$A$6,0),FALSE),"-")</f>
        <v>-</v>
      </c>
      <c r="K55" s="114" t="str">
        <f>IFERROR(HLOOKUP($B55,Inputs!$S$3:$BF$5,MATCH('Business Unit 2'!$B$1,Inputs!$A$3:$A$6,0),FALSE),"-")</f>
        <v>-</v>
      </c>
      <c r="L55" s="114" t="str">
        <f>IFERROR(HLOOKUP($B55,Inputs!$S$3:$BF$5,MATCH('Business Unit 2'!$B$1,Inputs!$A$3:$A$6,0),FALSE),"-")</f>
        <v>-</v>
      </c>
      <c r="M55" s="114" t="str">
        <f>IFERROR(HLOOKUP($B55,Inputs!$S$3:$BF$5,MATCH('Business Unit 2'!$B$1,Inputs!$A$3:$A$6,0),FALSE),"-")</f>
        <v>-</v>
      </c>
      <c r="N55" s="114" t="str">
        <f>IFERROR(HLOOKUP($B55,Inputs!$S$3:$BF$5,MATCH('Business Unit 2'!$B$1,Inputs!$A$3:$A$6,0),FALSE),"-")</f>
        <v>-</v>
      </c>
      <c r="O55" s="148" t="str">
        <f t="shared" si="5"/>
        <v>-</v>
      </c>
      <c r="P55" s="148" t="str">
        <f t="shared" si="5"/>
        <v>-</v>
      </c>
      <c r="Q55" s="115" t="str">
        <f t="shared" si="6"/>
        <v>-</v>
      </c>
      <c r="R55" s="5">
        <f t="shared" si="7"/>
        <v>0</v>
      </c>
      <c r="S55" s="46">
        <v>0</v>
      </c>
      <c r="T55" s="31" t="str">
        <f t="shared" si="8"/>
        <v>-</v>
      </c>
      <c r="U55" s="47">
        <f t="shared" si="9"/>
        <v>0</v>
      </c>
    </row>
    <row r="56" spans="1:27" s="3" customFormat="1">
      <c r="A56" s="48" t="s">
        <v>83</v>
      </c>
      <c r="B56" s="27" t="s">
        <v>84</v>
      </c>
      <c r="C56" s="114" t="str">
        <f>IFERROR(HLOOKUP($B56,Inputs!$S$3:$BF$5,MATCH('Business Unit 2'!$B$1,Inputs!$A$3:$A$6,0),FALSE),"-")</f>
        <v>-</v>
      </c>
      <c r="D56" s="114" t="str">
        <f>IFERROR(HLOOKUP($B56,Inputs!$S$3:$BF$5,MATCH('Business Unit 2'!$B$1,Inputs!$A$3:$A$6,0),FALSE),"-")</f>
        <v>-</v>
      </c>
      <c r="E56" s="114" t="str">
        <f>IFERROR(HLOOKUP($B56,Inputs!$S$3:$BF$5,MATCH('Business Unit 2'!$B$1,Inputs!$A$3:$A$6,0),FALSE),"-")</f>
        <v>-</v>
      </c>
      <c r="F56" s="114" t="str">
        <f>IFERROR(HLOOKUP($B56,Inputs!$S$3:$BF$5,MATCH('Business Unit 2'!$B$1,Inputs!$A$3:$A$6,0),FALSE),"-")</f>
        <v>-</v>
      </c>
      <c r="G56" s="114" t="str">
        <f>IFERROR(HLOOKUP($B56,Inputs!$S$3:$BF$5,MATCH('Business Unit 2'!$B$1,Inputs!$A$3:$A$6,0),FALSE),"-")</f>
        <v>-</v>
      </c>
      <c r="H56" s="114" t="str">
        <f>IFERROR(HLOOKUP($B56,Inputs!$S$3:$BF$5,MATCH('Business Unit 2'!$B$1,Inputs!$A$3:$A$6,0),FALSE),"-")</f>
        <v>-</v>
      </c>
      <c r="I56" s="114" t="str">
        <f>IFERROR(HLOOKUP($B56,Inputs!$S$3:$BF$5,MATCH('Business Unit 2'!$B$1,Inputs!$A$3:$A$6,0),FALSE),"-")</f>
        <v>-</v>
      </c>
      <c r="J56" s="114" t="str">
        <f>IFERROR(HLOOKUP($B56,Inputs!$S$3:$BF$5,MATCH('Business Unit 2'!$B$1,Inputs!$A$3:$A$6,0),FALSE),"-")</f>
        <v>-</v>
      </c>
      <c r="K56" s="114" t="str">
        <f>IFERROR(HLOOKUP($B56,Inputs!$S$3:$BF$5,MATCH('Business Unit 2'!$B$1,Inputs!$A$3:$A$6,0),FALSE),"-")</f>
        <v>-</v>
      </c>
      <c r="L56" s="114" t="str">
        <f>IFERROR(HLOOKUP($B56,Inputs!$S$3:$BF$5,MATCH('Business Unit 2'!$B$1,Inputs!$A$3:$A$6,0),FALSE),"-")</f>
        <v>-</v>
      </c>
      <c r="M56" s="114" t="str">
        <f>IFERROR(HLOOKUP($B56,Inputs!$S$3:$BF$5,MATCH('Business Unit 2'!$B$1,Inputs!$A$3:$A$6,0),FALSE),"-")</f>
        <v>-</v>
      </c>
      <c r="N56" s="114" t="str">
        <f>IFERROR(HLOOKUP($B56,Inputs!$S$3:$BF$5,MATCH('Business Unit 2'!$B$1,Inputs!$A$3:$A$6,0),FALSE),"-")</f>
        <v>-</v>
      </c>
      <c r="O56" s="148" t="str">
        <f t="shared" si="5"/>
        <v>-</v>
      </c>
      <c r="P56" s="148" t="str">
        <f t="shared" si="5"/>
        <v>-</v>
      </c>
      <c r="Q56" s="115" t="str">
        <f t="shared" si="6"/>
        <v>-</v>
      </c>
      <c r="R56" s="5">
        <f t="shared" si="7"/>
        <v>0</v>
      </c>
      <c r="S56" s="46">
        <v>3560</v>
      </c>
      <c r="T56" s="31" t="str">
        <f t="shared" si="8"/>
        <v>-</v>
      </c>
      <c r="U56" s="47">
        <f t="shared" si="9"/>
        <v>0</v>
      </c>
    </row>
    <row r="57" spans="1:27" s="3" customFormat="1">
      <c r="A57" s="48" t="s">
        <v>85</v>
      </c>
      <c r="B57" s="27" t="s">
        <v>86</v>
      </c>
      <c r="C57" s="114" t="str">
        <f>IFERROR(HLOOKUP($B57,Inputs!$S$3:$BF$5,MATCH('Business Unit 2'!$B$1,Inputs!$A$3:$A$6,0),FALSE),"-")</f>
        <v>-</v>
      </c>
      <c r="D57" s="114" t="str">
        <f>IFERROR(HLOOKUP($B57,Inputs!$S$3:$BF$5,MATCH('Business Unit 2'!$B$1,Inputs!$A$3:$A$6,0),FALSE),"-")</f>
        <v>-</v>
      </c>
      <c r="E57" s="114" t="str">
        <f>IFERROR(HLOOKUP($B57,Inputs!$S$3:$BF$5,MATCH('Business Unit 2'!$B$1,Inputs!$A$3:$A$6,0),FALSE),"-")</f>
        <v>-</v>
      </c>
      <c r="F57" s="114" t="str">
        <f>IFERROR(HLOOKUP($B57,Inputs!$S$3:$BF$5,MATCH('Business Unit 2'!$B$1,Inputs!$A$3:$A$6,0),FALSE),"-")</f>
        <v>-</v>
      </c>
      <c r="G57" s="114" t="str">
        <f>IFERROR(HLOOKUP($B57,Inputs!$S$3:$BF$5,MATCH('Business Unit 2'!$B$1,Inputs!$A$3:$A$6,0),FALSE),"-")</f>
        <v>-</v>
      </c>
      <c r="H57" s="114" t="str">
        <f>IFERROR(HLOOKUP($B57,Inputs!$S$3:$BF$5,MATCH('Business Unit 2'!$B$1,Inputs!$A$3:$A$6,0),FALSE),"-")</f>
        <v>-</v>
      </c>
      <c r="I57" s="114" t="str">
        <f>IFERROR(HLOOKUP($B57,Inputs!$S$3:$BF$5,MATCH('Business Unit 2'!$B$1,Inputs!$A$3:$A$6,0),FALSE),"-")</f>
        <v>-</v>
      </c>
      <c r="J57" s="114" t="str">
        <f>IFERROR(HLOOKUP($B57,Inputs!$S$3:$BF$5,MATCH('Business Unit 2'!$B$1,Inputs!$A$3:$A$6,0),FALSE),"-")</f>
        <v>-</v>
      </c>
      <c r="K57" s="114" t="str">
        <f>IFERROR(HLOOKUP($B57,Inputs!$S$3:$BF$5,MATCH('Business Unit 2'!$B$1,Inputs!$A$3:$A$6,0),FALSE),"-")</f>
        <v>-</v>
      </c>
      <c r="L57" s="114" t="str">
        <f>IFERROR(HLOOKUP($B57,Inputs!$S$3:$BF$5,MATCH('Business Unit 2'!$B$1,Inputs!$A$3:$A$6,0),FALSE),"-")</f>
        <v>-</v>
      </c>
      <c r="M57" s="114" t="str">
        <f>IFERROR(HLOOKUP($B57,Inputs!$S$3:$BF$5,MATCH('Business Unit 2'!$B$1,Inputs!$A$3:$A$6,0),FALSE),"-")</f>
        <v>-</v>
      </c>
      <c r="N57" s="114" t="str">
        <f>IFERROR(HLOOKUP($B57,Inputs!$S$3:$BF$5,MATCH('Business Unit 2'!$B$1,Inputs!$A$3:$A$6,0),FALSE),"-")</f>
        <v>-</v>
      </c>
      <c r="O57" s="148" t="str">
        <f t="shared" si="5"/>
        <v>-</v>
      </c>
      <c r="P57" s="148" t="str">
        <f t="shared" si="5"/>
        <v>-</v>
      </c>
      <c r="Q57" s="115" t="str">
        <f t="shared" si="6"/>
        <v>-</v>
      </c>
      <c r="R57" s="5">
        <f t="shared" si="7"/>
        <v>0</v>
      </c>
      <c r="S57" s="46">
        <v>0</v>
      </c>
      <c r="T57" s="31" t="str">
        <f t="shared" si="8"/>
        <v>-</v>
      </c>
      <c r="U57" s="47">
        <f t="shared" si="9"/>
        <v>0</v>
      </c>
    </row>
    <row r="58" spans="1:27" s="3" customFormat="1">
      <c r="A58" s="48" t="s">
        <v>87</v>
      </c>
      <c r="B58" s="27" t="s">
        <v>88</v>
      </c>
      <c r="C58" s="114" t="str">
        <f>IFERROR(HLOOKUP($B58,Inputs!$S$3:$BF$5,MATCH('Business Unit 2'!$B$1,Inputs!$A$3:$A$6,0),FALSE),"-")</f>
        <v>-</v>
      </c>
      <c r="D58" s="114" t="str">
        <f>IFERROR(HLOOKUP($B58,Inputs!$S$3:$BF$5,MATCH('Business Unit 2'!$B$1,Inputs!$A$3:$A$6,0),FALSE),"-")</f>
        <v>-</v>
      </c>
      <c r="E58" s="114" t="str">
        <f>IFERROR(HLOOKUP($B58,Inputs!$S$3:$BF$5,MATCH('Business Unit 2'!$B$1,Inputs!$A$3:$A$6,0),FALSE),"-")</f>
        <v>-</v>
      </c>
      <c r="F58" s="114" t="str">
        <f>IFERROR(HLOOKUP($B58,Inputs!$S$3:$BF$5,MATCH('Business Unit 2'!$B$1,Inputs!$A$3:$A$6,0),FALSE),"-")</f>
        <v>-</v>
      </c>
      <c r="G58" s="114" t="str">
        <f>IFERROR(HLOOKUP($B58,Inputs!$S$3:$BF$5,MATCH('Business Unit 2'!$B$1,Inputs!$A$3:$A$6,0),FALSE),"-")</f>
        <v>-</v>
      </c>
      <c r="H58" s="114" t="str">
        <f>IFERROR(HLOOKUP($B58,Inputs!$S$3:$BF$5,MATCH('Business Unit 2'!$B$1,Inputs!$A$3:$A$6,0),FALSE),"-")</f>
        <v>-</v>
      </c>
      <c r="I58" s="114" t="str">
        <f>IFERROR(HLOOKUP($B58,Inputs!$S$3:$BF$5,MATCH('Business Unit 2'!$B$1,Inputs!$A$3:$A$6,0),FALSE),"-")</f>
        <v>-</v>
      </c>
      <c r="J58" s="114" t="str">
        <f>IFERROR(HLOOKUP($B58,Inputs!$S$3:$BF$5,MATCH('Business Unit 2'!$B$1,Inputs!$A$3:$A$6,0),FALSE),"-")</f>
        <v>-</v>
      </c>
      <c r="K58" s="114" t="str">
        <f>IFERROR(HLOOKUP($B58,Inputs!$S$3:$BF$5,MATCH('Business Unit 2'!$B$1,Inputs!$A$3:$A$6,0),FALSE),"-")</f>
        <v>-</v>
      </c>
      <c r="L58" s="114" t="str">
        <f>IFERROR(HLOOKUP($B58,Inputs!$S$3:$BF$5,MATCH('Business Unit 2'!$B$1,Inputs!$A$3:$A$6,0),FALSE),"-")</f>
        <v>-</v>
      </c>
      <c r="M58" s="114" t="str">
        <f>IFERROR(HLOOKUP($B58,Inputs!$S$3:$BF$5,MATCH('Business Unit 2'!$B$1,Inputs!$A$3:$A$6,0),FALSE),"-")</f>
        <v>-</v>
      </c>
      <c r="N58" s="114" t="str">
        <f>IFERROR(HLOOKUP($B58,Inputs!$S$3:$BF$5,MATCH('Business Unit 2'!$B$1,Inputs!$A$3:$A$6,0),FALSE),"-")</f>
        <v>-</v>
      </c>
      <c r="O58" s="148" t="str">
        <f t="shared" si="5"/>
        <v>-</v>
      </c>
      <c r="P58" s="148" t="str">
        <f t="shared" si="5"/>
        <v>-</v>
      </c>
      <c r="Q58" s="115" t="str">
        <f t="shared" si="6"/>
        <v>-</v>
      </c>
      <c r="R58" s="5">
        <f t="shared" si="7"/>
        <v>0</v>
      </c>
      <c r="S58" s="46">
        <v>317</v>
      </c>
      <c r="T58" s="31" t="str">
        <f t="shared" si="8"/>
        <v>-</v>
      </c>
      <c r="U58" s="47">
        <f t="shared" si="9"/>
        <v>0</v>
      </c>
    </row>
    <row r="59" spans="1:27" s="3" customFormat="1">
      <c r="A59" s="48" t="s">
        <v>89</v>
      </c>
      <c r="B59" s="27" t="s">
        <v>90</v>
      </c>
      <c r="C59" s="114" t="str">
        <f>IFERROR(HLOOKUP($B59,Inputs!$S$3:$BF$5,MATCH('Business Unit 2'!$B$1,Inputs!$A$3:$A$6,0),FALSE),"-")</f>
        <v>-</v>
      </c>
      <c r="D59" s="114" t="str">
        <f>IFERROR(HLOOKUP($B59,Inputs!$S$3:$BF$5,MATCH('Business Unit 2'!$B$1,Inputs!$A$3:$A$6,0),FALSE),"-")</f>
        <v>-</v>
      </c>
      <c r="E59" s="114" t="str">
        <f>IFERROR(HLOOKUP($B59,Inputs!$S$3:$BF$5,MATCH('Business Unit 2'!$B$1,Inputs!$A$3:$A$6,0),FALSE),"-")</f>
        <v>-</v>
      </c>
      <c r="F59" s="114" t="str">
        <f>IFERROR(HLOOKUP($B59,Inputs!$S$3:$BF$5,MATCH('Business Unit 2'!$B$1,Inputs!$A$3:$A$6,0),FALSE),"-")</f>
        <v>-</v>
      </c>
      <c r="G59" s="114" t="str">
        <f>IFERROR(HLOOKUP($B59,Inputs!$S$3:$BF$5,MATCH('Business Unit 2'!$B$1,Inputs!$A$3:$A$6,0),FALSE),"-")</f>
        <v>-</v>
      </c>
      <c r="H59" s="114" t="str">
        <f>IFERROR(HLOOKUP($B59,Inputs!$S$3:$BF$5,MATCH('Business Unit 2'!$B$1,Inputs!$A$3:$A$6,0),FALSE),"-")</f>
        <v>-</v>
      </c>
      <c r="I59" s="114" t="str">
        <f>IFERROR(HLOOKUP($B59,Inputs!$S$3:$BF$5,MATCH('Business Unit 2'!$B$1,Inputs!$A$3:$A$6,0),FALSE),"-")</f>
        <v>-</v>
      </c>
      <c r="J59" s="114" t="str">
        <f>IFERROR(HLOOKUP($B59,Inputs!$S$3:$BF$5,MATCH('Business Unit 2'!$B$1,Inputs!$A$3:$A$6,0),FALSE),"-")</f>
        <v>-</v>
      </c>
      <c r="K59" s="114" t="str">
        <f>IFERROR(HLOOKUP($B59,Inputs!$S$3:$BF$5,MATCH('Business Unit 2'!$B$1,Inputs!$A$3:$A$6,0),FALSE),"-")</f>
        <v>-</v>
      </c>
      <c r="L59" s="114" t="str">
        <f>IFERROR(HLOOKUP($B59,Inputs!$S$3:$BF$5,MATCH('Business Unit 2'!$B$1,Inputs!$A$3:$A$6,0),FALSE),"-")</f>
        <v>-</v>
      </c>
      <c r="M59" s="114" t="str">
        <f>IFERROR(HLOOKUP($B59,Inputs!$S$3:$BF$5,MATCH('Business Unit 2'!$B$1,Inputs!$A$3:$A$6,0),FALSE),"-")</f>
        <v>-</v>
      </c>
      <c r="N59" s="114" t="str">
        <f>IFERROR(HLOOKUP($B59,Inputs!$S$3:$BF$5,MATCH('Business Unit 2'!$B$1,Inputs!$A$3:$A$6,0),FALSE),"-")</f>
        <v>-</v>
      </c>
      <c r="O59" s="148" t="str">
        <f t="shared" si="5"/>
        <v>-</v>
      </c>
      <c r="P59" s="148" t="str">
        <f t="shared" si="5"/>
        <v>-</v>
      </c>
      <c r="Q59" s="115" t="str">
        <f t="shared" si="6"/>
        <v>-</v>
      </c>
      <c r="R59" s="5">
        <f t="shared" si="7"/>
        <v>0</v>
      </c>
      <c r="S59" s="46">
        <v>794</v>
      </c>
      <c r="T59" s="31" t="str">
        <f t="shared" si="8"/>
        <v>-</v>
      </c>
      <c r="U59" s="47">
        <f t="shared" si="9"/>
        <v>0</v>
      </c>
    </row>
    <row r="60" spans="1:27" s="3" customFormat="1">
      <c r="A60" s="48" t="s">
        <v>91</v>
      </c>
      <c r="B60" s="27" t="s">
        <v>92</v>
      </c>
      <c r="C60" s="114" t="str">
        <f>IFERROR(HLOOKUP($B60,Inputs!$S$3:$BF$5,MATCH('Business Unit 2'!$B$1,Inputs!$A$3:$A$6,0),FALSE),"-")</f>
        <v>-</v>
      </c>
      <c r="D60" s="114" t="str">
        <f>IFERROR(HLOOKUP($B60,Inputs!$S$3:$BF$5,MATCH('Business Unit 2'!$B$1,Inputs!$A$3:$A$6,0),FALSE),"-")</f>
        <v>-</v>
      </c>
      <c r="E60" s="114" t="str">
        <f>IFERROR(HLOOKUP($B60,Inputs!$S$3:$BF$5,MATCH('Business Unit 2'!$B$1,Inputs!$A$3:$A$6,0),FALSE),"-")</f>
        <v>-</v>
      </c>
      <c r="F60" s="114" t="str">
        <f>IFERROR(HLOOKUP($B60,Inputs!$S$3:$BF$5,MATCH('Business Unit 2'!$B$1,Inputs!$A$3:$A$6,0),FALSE),"-")</f>
        <v>-</v>
      </c>
      <c r="G60" s="114" t="str">
        <f>IFERROR(HLOOKUP($B60,Inputs!$S$3:$BF$5,MATCH('Business Unit 2'!$B$1,Inputs!$A$3:$A$6,0),FALSE),"-")</f>
        <v>-</v>
      </c>
      <c r="H60" s="114" t="str">
        <f>IFERROR(HLOOKUP($B60,Inputs!$S$3:$BF$5,MATCH('Business Unit 2'!$B$1,Inputs!$A$3:$A$6,0),FALSE),"-")</f>
        <v>-</v>
      </c>
      <c r="I60" s="114" t="str">
        <f>IFERROR(HLOOKUP($B60,Inputs!$S$3:$BF$5,MATCH('Business Unit 2'!$B$1,Inputs!$A$3:$A$6,0),FALSE),"-")</f>
        <v>-</v>
      </c>
      <c r="J60" s="114" t="str">
        <f>IFERROR(HLOOKUP($B60,Inputs!$S$3:$BF$5,MATCH('Business Unit 2'!$B$1,Inputs!$A$3:$A$6,0),FALSE),"-")</f>
        <v>-</v>
      </c>
      <c r="K60" s="114" t="str">
        <f>IFERROR(HLOOKUP($B60,Inputs!$S$3:$BF$5,MATCH('Business Unit 2'!$B$1,Inputs!$A$3:$A$6,0),FALSE),"-")</f>
        <v>-</v>
      </c>
      <c r="L60" s="114" t="str">
        <f>IFERROR(HLOOKUP($B60,Inputs!$S$3:$BF$5,MATCH('Business Unit 2'!$B$1,Inputs!$A$3:$A$6,0),FALSE),"-")</f>
        <v>-</v>
      </c>
      <c r="M60" s="114" t="str">
        <f>IFERROR(HLOOKUP($B60,Inputs!$S$3:$BF$5,MATCH('Business Unit 2'!$B$1,Inputs!$A$3:$A$6,0),FALSE),"-")</f>
        <v>-</v>
      </c>
      <c r="N60" s="114" t="str">
        <f>IFERROR(HLOOKUP($B60,Inputs!$S$3:$BF$5,MATCH('Business Unit 2'!$B$1,Inputs!$A$3:$A$6,0),FALSE),"-")</f>
        <v>-</v>
      </c>
      <c r="O60" s="148" t="str">
        <f t="shared" si="5"/>
        <v>-</v>
      </c>
      <c r="P60" s="148" t="str">
        <f t="shared" si="5"/>
        <v>-</v>
      </c>
      <c r="Q60" s="115" t="str">
        <f t="shared" si="6"/>
        <v>-</v>
      </c>
      <c r="R60" s="5">
        <f t="shared" si="7"/>
        <v>0</v>
      </c>
      <c r="S60" s="46">
        <v>0</v>
      </c>
      <c r="T60" s="31" t="str">
        <f t="shared" si="8"/>
        <v>-</v>
      </c>
      <c r="U60" s="47">
        <f t="shared" si="9"/>
        <v>0</v>
      </c>
    </row>
    <row r="61" spans="1:27" s="3" customFormat="1">
      <c r="A61" s="48" t="s">
        <v>93</v>
      </c>
      <c r="B61" s="27" t="s">
        <v>94</v>
      </c>
      <c r="C61" s="114" t="str">
        <f>IFERROR(HLOOKUP($B61,Inputs!$S$3:$BF$5,MATCH('Business Unit 2'!$B$1,Inputs!$A$3:$A$6,0),FALSE),"-")</f>
        <v>-</v>
      </c>
      <c r="D61" s="114" t="str">
        <f>IFERROR(HLOOKUP($B61,Inputs!$S$3:$BF$5,MATCH('Business Unit 2'!$B$1,Inputs!$A$3:$A$6,0),FALSE),"-")</f>
        <v>-</v>
      </c>
      <c r="E61" s="114" t="str">
        <f>IFERROR(HLOOKUP($B61,Inputs!$S$3:$BF$5,MATCH('Business Unit 2'!$B$1,Inputs!$A$3:$A$6,0),FALSE),"-")</f>
        <v>-</v>
      </c>
      <c r="F61" s="114" t="str">
        <f>IFERROR(HLOOKUP($B61,Inputs!$S$3:$BF$5,MATCH('Business Unit 2'!$B$1,Inputs!$A$3:$A$6,0),FALSE),"-")</f>
        <v>-</v>
      </c>
      <c r="G61" s="114" t="str">
        <f>IFERROR(HLOOKUP($B61,Inputs!$S$3:$BF$5,MATCH('Business Unit 2'!$B$1,Inputs!$A$3:$A$6,0),FALSE),"-")</f>
        <v>-</v>
      </c>
      <c r="H61" s="114" t="str">
        <f>IFERROR(HLOOKUP($B61,Inputs!$S$3:$BF$5,MATCH('Business Unit 2'!$B$1,Inputs!$A$3:$A$6,0),FALSE),"-")</f>
        <v>-</v>
      </c>
      <c r="I61" s="114" t="str">
        <f>IFERROR(HLOOKUP($B61,Inputs!$S$3:$BF$5,MATCH('Business Unit 2'!$B$1,Inputs!$A$3:$A$6,0),FALSE),"-")</f>
        <v>-</v>
      </c>
      <c r="J61" s="114" t="str">
        <f>IFERROR(HLOOKUP($B61,Inputs!$S$3:$BF$5,MATCH('Business Unit 2'!$B$1,Inputs!$A$3:$A$6,0),FALSE),"-")</f>
        <v>-</v>
      </c>
      <c r="K61" s="114" t="str">
        <f>IFERROR(HLOOKUP($B61,Inputs!$S$3:$BF$5,MATCH('Business Unit 2'!$B$1,Inputs!$A$3:$A$6,0),FALSE),"-")</f>
        <v>-</v>
      </c>
      <c r="L61" s="114" t="str">
        <f>IFERROR(HLOOKUP($B61,Inputs!$S$3:$BF$5,MATCH('Business Unit 2'!$B$1,Inputs!$A$3:$A$6,0),FALSE),"-")</f>
        <v>-</v>
      </c>
      <c r="M61" s="114" t="str">
        <f>IFERROR(HLOOKUP($B61,Inputs!$S$3:$BF$5,MATCH('Business Unit 2'!$B$1,Inputs!$A$3:$A$6,0),FALSE),"-")</f>
        <v>-</v>
      </c>
      <c r="N61" s="114" t="str">
        <f>IFERROR(HLOOKUP($B61,Inputs!$S$3:$BF$5,MATCH('Business Unit 2'!$B$1,Inputs!$A$3:$A$6,0),FALSE),"-")</f>
        <v>-</v>
      </c>
      <c r="O61" s="148" t="str">
        <f t="shared" si="5"/>
        <v>-</v>
      </c>
      <c r="P61" s="148" t="str">
        <f t="shared" si="5"/>
        <v>-</v>
      </c>
      <c r="Q61" s="115" t="str">
        <f t="shared" si="6"/>
        <v>-</v>
      </c>
      <c r="R61" s="5">
        <f t="shared" si="7"/>
        <v>0</v>
      </c>
      <c r="S61" s="46">
        <v>0</v>
      </c>
      <c r="T61" s="31" t="str">
        <f t="shared" si="8"/>
        <v>-</v>
      </c>
      <c r="U61" s="47">
        <f t="shared" si="9"/>
        <v>0</v>
      </c>
    </row>
    <row r="62" spans="1:27" s="3" customFormat="1">
      <c r="A62" s="48" t="s">
        <v>95</v>
      </c>
      <c r="B62" s="27" t="s">
        <v>96</v>
      </c>
      <c r="C62" s="114" t="str">
        <f>IFERROR(HLOOKUP($B62,Inputs!$S$3:$BF$5,MATCH('Business Unit 2'!$B$1,Inputs!$A$3:$A$6,0),FALSE),"-")</f>
        <v>-</v>
      </c>
      <c r="D62" s="114" t="str">
        <f>IFERROR(HLOOKUP($B62,Inputs!$S$3:$BF$5,MATCH('Business Unit 2'!$B$1,Inputs!$A$3:$A$6,0),FALSE),"-")</f>
        <v>-</v>
      </c>
      <c r="E62" s="114" t="str">
        <f>IFERROR(HLOOKUP($B62,Inputs!$S$3:$BF$5,MATCH('Business Unit 2'!$B$1,Inputs!$A$3:$A$6,0),FALSE),"-")</f>
        <v>-</v>
      </c>
      <c r="F62" s="114" t="str">
        <f>IFERROR(HLOOKUP($B62,Inputs!$S$3:$BF$5,MATCH('Business Unit 2'!$B$1,Inputs!$A$3:$A$6,0),FALSE),"-")</f>
        <v>-</v>
      </c>
      <c r="G62" s="114" t="str">
        <f>IFERROR(HLOOKUP($B62,Inputs!$S$3:$BF$5,MATCH('Business Unit 2'!$B$1,Inputs!$A$3:$A$6,0),FALSE),"-")</f>
        <v>-</v>
      </c>
      <c r="H62" s="114" t="str">
        <f>IFERROR(HLOOKUP($B62,Inputs!$S$3:$BF$5,MATCH('Business Unit 2'!$B$1,Inputs!$A$3:$A$6,0),FALSE),"-")</f>
        <v>-</v>
      </c>
      <c r="I62" s="114" t="str">
        <f>IFERROR(HLOOKUP($B62,Inputs!$S$3:$BF$5,MATCH('Business Unit 2'!$B$1,Inputs!$A$3:$A$6,0),FALSE),"-")</f>
        <v>-</v>
      </c>
      <c r="J62" s="114" t="str">
        <f>IFERROR(HLOOKUP($B62,Inputs!$S$3:$BF$5,MATCH('Business Unit 2'!$B$1,Inputs!$A$3:$A$6,0),FALSE),"-")</f>
        <v>-</v>
      </c>
      <c r="K62" s="114" t="str">
        <f>IFERROR(HLOOKUP($B62,Inputs!$S$3:$BF$5,MATCH('Business Unit 2'!$B$1,Inputs!$A$3:$A$6,0),FALSE),"-")</f>
        <v>-</v>
      </c>
      <c r="L62" s="114" t="str">
        <f>IFERROR(HLOOKUP($B62,Inputs!$S$3:$BF$5,MATCH('Business Unit 2'!$B$1,Inputs!$A$3:$A$6,0),FALSE),"-")</f>
        <v>-</v>
      </c>
      <c r="M62" s="114" t="str">
        <f>IFERROR(HLOOKUP($B62,Inputs!$S$3:$BF$5,MATCH('Business Unit 2'!$B$1,Inputs!$A$3:$A$6,0),FALSE),"-")</f>
        <v>-</v>
      </c>
      <c r="N62" s="114" t="str">
        <f>IFERROR(HLOOKUP($B62,Inputs!$S$3:$BF$5,MATCH('Business Unit 2'!$B$1,Inputs!$A$3:$A$6,0),FALSE),"-")</f>
        <v>-</v>
      </c>
      <c r="O62" s="148" t="str">
        <f t="shared" si="5"/>
        <v>-</v>
      </c>
      <c r="P62" s="148" t="str">
        <f t="shared" si="5"/>
        <v>-</v>
      </c>
      <c r="Q62" s="115" t="str">
        <f t="shared" si="6"/>
        <v>-</v>
      </c>
      <c r="R62" s="5">
        <f t="shared" si="7"/>
        <v>0</v>
      </c>
      <c r="S62" s="46">
        <v>1080</v>
      </c>
      <c r="T62" s="31" t="str">
        <f t="shared" si="8"/>
        <v>-</v>
      </c>
      <c r="U62" s="47">
        <f t="shared" si="9"/>
        <v>0</v>
      </c>
    </row>
    <row r="63" spans="1:27" s="3" customFormat="1">
      <c r="A63" s="48" t="s">
        <v>97</v>
      </c>
      <c r="B63" s="27" t="s">
        <v>98</v>
      </c>
      <c r="C63" s="114" t="str">
        <f>IFERROR(HLOOKUP($B63,Inputs!$S$3:$BF$5,MATCH('Business Unit 2'!$B$1,Inputs!$A$3:$A$6,0),FALSE),"-")</f>
        <v>-</v>
      </c>
      <c r="D63" s="114" t="str">
        <f>IFERROR(HLOOKUP($B63,Inputs!$S$3:$BF$5,MATCH('Business Unit 2'!$B$1,Inputs!$A$3:$A$6,0),FALSE),"-")</f>
        <v>-</v>
      </c>
      <c r="E63" s="114" t="str">
        <f>IFERROR(HLOOKUP($B63,Inputs!$S$3:$BF$5,MATCH('Business Unit 2'!$B$1,Inputs!$A$3:$A$6,0),FALSE),"-")</f>
        <v>-</v>
      </c>
      <c r="F63" s="114" t="str">
        <f>IFERROR(HLOOKUP($B63,Inputs!$S$3:$BF$5,MATCH('Business Unit 2'!$B$1,Inputs!$A$3:$A$6,0),FALSE),"-")</f>
        <v>-</v>
      </c>
      <c r="G63" s="114" t="str">
        <f>IFERROR(HLOOKUP($B63,Inputs!$S$3:$BF$5,MATCH('Business Unit 2'!$B$1,Inputs!$A$3:$A$6,0),FALSE),"-")</f>
        <v>-</v>
      </c>
      <c r="H63" s="114" t="str">
        <f>IFERROR(HLOOKUP($B63,Inputs!$S$3:$BF$5,MATCH('Business Unit 2'!$B$1,Inputs!$A$3:$A$6,0),FALSE),"-")</f>
        <v>-</v>
      </c>
      <c r="I63" s="114" t="str">
        <f>IFERROR(HLOOKUP($B63,Inputs!$S$3:$BF$5,MATCH('Business Unit 2'!$B$1,Inputs!$A$3:$A$6,0),FALSE),"-")</f>
        <v>-</v>
      </c>
      <c r="J63" s="114" t="str">
        <f>IFERROR(HLOOKUP($B63,Inputs!$S$3:$BF$5,MATCH('Business Unit 2'!$B$1,Inputs!$A$3:$A$6,0),FALSE),"-")</f>
        <v>-</v>
      </c>
      <c r="K63" s="114" t="str">
        <f>IFERROR(HLOOKUP($B63,Inputs!$S$3:$BF$5,MATCH('Business Unit 2'!$B$1,Inputs!$A$3:$A$6,0),FALSE),"-")</f>
        <v>-</v>
      </c>
      <c r="L63" s="114" t="str">
        <f>IFERROR(HLOOKUP($B63,Inputs!$S$3:$BF$5,MATCH('Business Unit 2'!$B$1,Inputs!$A$3:$A$6,0),FALSE),"-")</f>
        <v>-</v>
      </c>
      <c r="M63" s="114" t="str">
        <f>IFERROR(HLOOKUP($B63,Inputs!$S$3:$BF$5,MATCH('Business Unit 2'!$B$1,Inputs!$A$3:$A$6,0),FALSE),"-")</f>
        <v>-</v>
      </c>
      <c r="N63" s="114" t="str">
        <f>IFERROR(HLOOKUP($B63,Inputs!$S$3:$BF$5,MATCH('Business Unit 2'!$B$1,Inputs!$A$3:$A$6,0),FALSE),"-")</f>
        <v>-</v>
      </c>
      <c r="O63" s="148" t="str">
        <f t="shared" si="5"/>
        <v>-</v>
      </c>
      <c r="P63" s="148" t="str">
        <f t="shared" si="5"/>
        <v>-</v>
      </c>
      <c r="Q63" s="115" t="str">
        <f t="shared" si="6"/>
        <v>-</v>
      </c>
      <c r="R63" s="5">
        <f t="shared" si="7"/>
        <v>0</v>
      </c>
      <c r="S63" s="46">
        <v>1555</v>
      </c>
      <c r="T63" s="31" t="str">
        <f t="shared" si="8"/>
        <v>-</v>
      </c>
      <c r="U63" s="47">
        <f t="shared" si="9"/>
        <v>0</v>
      </c>
      <c r="AA63" s="3" t="s">
        <v>0</v>
      </c>
    </row>
    <row r="64" spans="1:27" s="3" customFormat="1">
      <c r="A64" s="48" t="s">
        <v>99</v>
      </c>
      <c r="B64" s="27" t="s">
        <v>100</v>
      </c>
      <c r="C64" s="114" t="str">
        <f>IFERROR(HLOOKUP($B64,Inputs!$S$3:$BF$5,MATCH('Business Unit 2'!$B$1,Inputs!$A$3:$A$6,0),FALSE),"-")</f>
        <v>-</v>
      </c>
      <c r="D64" s="114" t="str">
        <f>IFERROR(HLOOKUP($B64,Inputs!$S$3:$BF$5,MATCH('Business Unit 2'!$B$1,Inputs!$A$3:$A$6,0),FALSE),"-")</f>
        <v>-</v>
      </c>
      <c r="E64" s="114" t="str">
        <f>IFERROR(HLOOKUP($B64,Inputs!$S$3:$BF$5,MATCH('Business Unit 2'!$B$1,Inputs!$A$3:$A$6,0),FALSE),"-")</f>
        <v>-</v>
      </c>
      <c r="F64" s="114" t="str">
        <f>IFERROR(HLOOKUP($B64,Inputs!$S$3:$BF$5,MATCH('Business Unit 2'!$B$1,Inputs!$A$3:$A$6,0),FALSE),"-")</f>
        <v>-</v>
      </c>
      <c r="G64" s="114" t="str">
        <f>IFERROR(HLOOKUP($B64,Inputs!$S$3:$BF$5,MATCH('Business Unit 2'!$B$1,Inputs!$A$3:$A$6,0),FALSE),"-")</f>
        <v>-</v>
      </c>
      <c r="H64" s="114" t="str">
        <f>IFERROR(HLOOKUP($B64,Inputs!$S$3:$BF$5,MATCH('Business Unit 2'!$B$1,Inputs!$A$3:$A$6,0),FALSE),"-")</f>
        <v>-</v>
      </c>
      <c r="I64" s="114" t="str">
        <f>IFERROR(HLOOKUP($B64,Inputs!$S$3:$BF$5,MATCH('Business Unit 2'!$B$1,Inputs!$A$3:$A$6,0),FALSE),"-")</f>
        <v>-</v>
      </c>
      <c r="J64" s="114" t="str">
        <f>IFERROR(HLOOKUP($B64,Inputs!$S$3:$BF$5,MATCH('Business Unit 2'!$B$1,Inputs!$A$3:$A$6,0),FALSE),"-")</f>
        <v>-</v>
      </c>
      <c r="K64" s="114" t="str">
        <f>IFERROR(HLOOKUP($B64,Inputs!$S$3:$BF$5,MATCH('Business Unit 2'!$B$1,Inputs!$A$3:$A$6,0),FALSE),"-")</f>
        <v>-</v>
      </c>
      <c r="L64" s="114" t="str">
        <f>IFERROR(HLOOKUP($B64,Inputs!$S$3:$BF$5,MATCH('Business Unit 2'!$B$1,Inputs!$A$3:$A$6,0),FALSE),"-")</f>
        <v>-</v>
      </c>
      <c r="M64" s="114" t="str">
        <f>IFERROR(HLOOKUP($B64,Inputs!$S$3:$BF$5,MATCH('Business Unit 2'!$B$1,Inputs!$A$3:$A$6,0),FALSE),"-")</f>
        <v>-</v>
      </c>
      <c r="N64" s="114" t="str">
        <f>IFERROR(HLOOKUP($B64,Inputs!$S$3:$BF$5,MATCH('Business Unit 2'!$B$1,Inputs!$A$3:$A$6,0),FALSE),"-")</f>
        <v>-</v>
      </c>
      <c r="O64" s="148" t="str">
        <f t="shared" si="5"/>
        <v>-</v>
      </c>
      <c r="P64" s="148" t="str">
        <f t="shared" si="5"/>
        <v>-</v>
      </c>
      <c r="Q64" s="115" t="str">
        <f t="shared" si="6"/>
        <v>-</v>
      </c>
      <c r="R64" s="5">
        <f t="shared" si="7"/>
        <v>0</v>
      </c>
      <c r="S64" s="46">
        <v>0</v>
      </c>
      <c r="T64" s="31" t="str">
        <f t="shared" si="8"/>
        <v>-</v>
      </c>
      <c r="U64" s="47">
        <f t="shared" si="9"/>
        <v>0</v>
      </c>
    </row>
    <row r="65" spans="1:27" s="3" customFormat="1">
      <c r="A65" s="48" t="s">
        <v>101</v>
      </c>
      <c r="B65" s="27" t="s">
        <v>102</v>
      </c>
      <c r="C65" s="114" t="str">
        <f>IFERROR(HLOOKUP($B65,Inputs!$S$3:$BF$5,MATCH('Business Unit 2'!$B$1,Inputs!$A$3:$A$6,0),FALSE),"-")</f>
        <v>-</v>
      </c>
      <c r="D65" s="114" t="str">
        <f>IFERROR(HLOOKUP($B65,Inputs!$S$3:$BF$5,MATCH('Business Unit 2'!$B$1,Inputs!$A$3:$A$6,0),FALSE),"-")</f>
        <v>-</v>
      </c>
      <c r="E65" s="114" t="str">
        <f>IFERROR(HLOOKUP($B65,Inputs!$S$3:$BF$5,MATCH('Business Unit 2'!$B$1,Inputs!$A$3:$A$6,0),FALSE),"-")</f>
        <v>-</v>
      </c>
      <c r="F65" s="114" t="str">
        <f>IFERROR(HLOOKUP($B65,Inputs!$S$3:$BF$5,MATCH('Business Unit 2'!$B$1,Inputs!$A$3:$A$6,0),FALSE),"-")</f>
        <v>-</v>
      </c>
      <c r="G65" s="114" t="str">
        <f>IFERROR(HLOOKUP($B65,Inputs!$S$3:$BF$5,MATCH('Business Unit 2'!$B$1,Inputs!$A$3:$A$6,0),FALSE),"-")</f>
        <v>-</v>
      </c>
      <c r="H65" s="114" t="str">
        <f>IFERROR(HLOOKUP($B65,Inputs!$S$3:$BF$5,MATCH('Business Unit 2'!$B$1,Inputs!$A$3:$A$6,0),FALSE),"-")</f>
        <v>-</v>
      </c>
      <c r="I65" s="114" t="str">
        <f>IFERROR(HLOOKUP($B65,Inputs!$S$3:$BF$5,MATCH('Business Unit 2'!$B$1,Inputs!$A$3:$A$6,0),FALSE),"-")</f>
        <v>-</v>
      </c>
      <c r="J65" s="114" t="str">
        <f>IFERROR(HLOOKUP($B65,Inputs!$S$3:$BF$5,MATCH('Business Unit 2'!$B$1,Inputs!$A$3:$A$6,0),FALSE),"-")</f>
        <v>-</v>
      </c>
      <c r="K65" s="114" t="str">
        <f>IFERROR(HLOOKUP($B65,Inputs!$S$3:$BF$5,MATCH('Business Unit 2'!$B$1,Inputs!$A$3:$A$6,0),FALSE),"-")</f>
        <v>-</v>
      </c>
      <c r="L65" s="114" t="str">
        <f>IFERROR(HLOOKUP($B65,Inputs!$S$3:$BF$5,MATCH('Business Unit 2'!$B$1,Inputs!$A$3:$A$6,0),FALSE),"-")</f>
        <v>-</v>
      </c>
      <c r="M65" s="114" t="str">
        <f>IFERROR(HLOOKUP($B65,Inputs!$S$3:$BF$5,MATCH('Business Unit 2'!$B$1,Inputs!$A$3:$A$6,0),FALSE),"-")</f>
        <v>-</v>
      </c>
      <c r="N65" s="114" t="str">
        <f>IFERROR(HLOOKUP($B65,Inputs!$S$3:$BF$5,MATCH('Business Unit 2'!$B$1,Inputs!$A$3:$A$6,0),FALSE),"-")</f>
        <v>-</v>
      </c>
      <c r="O65" s="148" t="str">
        <f t="shared" si="5"/>
        <v>-</v>
      </c>
      <c r="P65" s="148" t="str">
        <f t="shared" si="5"/>
        <v>-</v>
      </c>
      <c r="Q65" s="115" t="str">
        <f t="shared" si="6"/>
        <v>-</v>
      </c>
      <c r="R65" s="5">
        <f t="shared" si="7"/>
        <v>0</v>
      </c>
      <c r="S65" s="46">
        <v>10804</v>
      </c>
      <c r="T65" s="31" t="str">
        <f t="shared" si="8"/>
        <v>-</v>
      </c>
      <c r="U65" s="47">
        <f t="shared" si="9"/>
        <v>0</v>
      </c>
    </row>
    <row r="66" spans="1:27" s="3" customFormat="1">
      <c r="A66" s="48" t="s">
        <v>103</v>
      </c>
      <c r="B66" s="27" t="s">
        <v>104</v>
      </c>
      <c r="C66" s="114" t="str">
        <f>IFERROR(HLOOKUP($B66,Inputs!$S$3:$BF$5,MATCH('Business Unit 2'!$B$1,Inputs!$A$3:$A$6,0),FALSE),"-")</f>
        <v>-</v>
      </c>
      <c r="D66" s="114" t="str">
        <f>IFERROR(HLOOKUP($B66,Inputs!$S$3:$BF$5,MATCH('Business Unit 2'!$B$1,Inputs!$A$3:$A$6,0),FALSE),"-")</f>
        <v>-</v>
      </c>
      <c r="E66" s="114" t="str">
        <f>IFERROR(HLOOKUP($B66,Inputs!$S$3:$BF$5,MATCH('Business Unit 2'!$B$1,Inputs!$A$3:$A$6,0),FALSE),"-")</f>
        <v>-</v>
      </c>
      <c r="F66" s="114" t="str">
        <f>IFERROR(HLOOKUP($B66,Inputs!$S$3:$BF$5,MATCH('Business Unit 2'!$B$1,Inputs!$A$3:$A$6,0),FALSE),"-")</f>
        <v>-</v>
      </c>
      <c r="G66" s="114" t="str">
        <f>IFERROR(HLOOKUP($B66,Inputs!$S$3:$BF$5,MATCH('Business Unit 2'!$B$1,Inputs!$A$3:$A$6,0),FALSE),"-")</f>
        <v>-</v>
      </c>
      <c r="H66" s="114" t="str">
        <f>IFERROR(HLOOKUP($B66,Inputs!$S$3:$BF$5,MATCH('Business Unit 2'!$B$1,Inputs!$A$3:$A$6,0),FALSE),"-")</f>
        <v>-</v>
      </c>
      <c r="I66" s="114" t="str">
        <f>IFERROR(HLOOKUP($B66,Inputs!$S$3:$BF$5,MATCH('Business Unit 2'!$B$1,Inputs!$A$3:$A$6,0),FALSE),"-")</f>
        <v>-</v>
      </c>
      <c r="J66" s="114" t="str">
        <f>IFERROR(HLOOKUP($B66,Inputs!$S$3:$BF$5,MATCH('Business Unit 2'!$B$1,Inputs!$A$3:$A$6,0),FALSE),"-")</f>
        <v>-</v>
      </c>
      <c r="K66" s="114" t="str">
        <f>IFERROR(HLOOKUP($B66,Inputs!$S$3:$BF$5,MATCH('Business Unit 2'!$B$1,Inputs!$A$3:$A$6,0),FALSE),"-")</f>
        <v>-</v>
      </c>
      <c r="L66" s="114" t="str">
        <f>IFERROR(HLOOKUP($B66,Inputs!$S$3:$BF$5,MATCH('Business Unit 2'!$B$1,Inputs!$A$3:$A$6,0),FALSE),"-")</f>
        <v>-</v>
      </c>
      <c r="M66" s="114" t="str">
        <f>IFERROR(HLOOKUP($B66,Inputs!$S$3:$BF$5,MATCH('Business Unit 2'!$B$1,Inputs!$A$3:$A$6,0),FALSE),"-")</f>
        <v>-</v>
      </c>
      <c r="N66" s="114" t="str">
        <f>IFERROR(HLOOKUP($B66,Inputs!$S$3:$BF$5,MATCH('Business Unit 2'!$B$1,Inputs!$A$3:$A$6,0),FALSE),"-")</f>
        <v>-</v>
      </c>
      <c r="O66" s="148" t="str">
        <f t="shared" si="5"/>
        <v>-</v>
      </c>
      <c r="P66" s="148" t="str">
        <f t="shared" si="5"/>
        <v>-</v>
      </c>
      <c r="Q66" s="115" t="str">
        <f t="shared" si="6"/>
        <v>-</v>
      </c>
      <c r="R66" s="5">
        <f t="shared" si="7"/>
        <v>0</v>
      </c>
      <c r="S66" s="46">
        <v>1028</v>
      </c>
      <c r="T66" s="31" t="str">
        <f t="shared" si="8"/>
        <v>-</v>
      </c>
      <c r="U66" s="47">
        <f t="shared" si="9"/>
        <v>0</v>
      </c>
    </row>
    <row r="67" spans="1:27" s="3" customFormat="1">
      <c r="A67" s="48" t="s">
        <v>105</v>
      </c>
      <c r="B67" s="27" t="s">
        <v>106</v>
      </c>
      <c r="C67" s="114" t="str">
        <f>IFERROR(HLOOKUP($B67,Inputs!$S$3:$BF$5,MATCH('Business Unit 2'!$B$1,Inputs!$A$3:$A$6,0),FALSE),"-")</f>
        <v>-</v>
      </c>
      <c r="D67" s="114" t="str">
        <f>IFERROR(HLOOKUP($B67,Inputs!$S$3:$BF$5,MATCH('Business Unit 2'!$B$1,Inputs!$A$3:$A$6,0),FALSE),"-")</f>
        <v>-</v>
      </c>
      <c r="E67" s="114" t="str">
        <f>IFERROR(HLOOKUP($B67,Inputs!$S$3:$BF$5,MATCH('Business Unit 2'!$B$1,Inputs!$A$3:$A$6,0),FALSE),"-")</f>
        <v>-</v>
      </c>
      <c r="F67" s="114" t="str">
        <f>IFERROR(HLOOKUP($B67,Inputs!$S$3:$BF$5,MATCH('Business Unit 2'!$B$1,Inputs!$A$3:$A$6,0),FALSE),"-")</f>
        <v>-</v>
      </c>
      <c r="G67" s="114" t="str">
        <f>IFERROR(HLOOKUP($B67,Inputs!$S$3:$BF$5,MATCH('Business Unit 2'!$B$1,Inputs!$A$3:$A$6,0),FALSE),"-")</f>
        <v>-</v>
      </c>
      <c r="H67" s="114" t="str">
        <f>IFERROR(HLOOKUP($B67,Inputs!$S$3:$BF$5,MATCH('Business Unit 2'!$B$1,Inputs!$A$3:$A$6,0),FALSE),"-")</f>
        <v>-</v>
      </c>
      <c r="I67" s="114" t="str">
        <f>IFERROR(HLOOKUP($B67,Inputs!$S$3:$BF$5,MATCH('Business Unit 2'!$B$1,Inputs!$A$3:$A$6,0),FALSE),"-")</f>
        <v>-</v>
      </c>
      <c r="J67" s="114" t="str">
        <f>IFERROR(HLOOKUP($B67,Inputs!$S$3:$BF$5,MATCH('Business Unit 2'!$B$1,Inputs!$A$3:$A$6,0),FALSE),"-")</f>
        <v>-</v>
      </c>
      <c r="K67" s="114" t="str">
        <f>IFERROR(HLOOKUP($B67,Inputs!$S$3:$BF$5,MATCH('Business Unit 2'!$B$1,Inputs!$A$3:$A$6,0),FALSE),"-")</f>
        <v>-</v>
      </c>
      <c r="L67" s="114" t="str">
        <f>IFERROR(HLOOKUP($B67,Inputs!$S$3:$BF$5,MATCH('Business Unit 2'!$B$1,Inputs!$A$3:$A$6,0),FALSE),"-")</f>
        <v>-</v>
      </c>
      <c r="M67" s="114" t="str">
        <f>IFERROR(HLOOKUP($B67,Inputs!$S$3:$BF$5,MATCH('Business Unit 2'!$B$1,Inputs!$A$3:$A$6,0),FALSE),"-")</f>
        <v>-</v>
      </c>
      <c r="N67" s="114" t="str">
        <f>IFERROR(HLOOKUP($B67,Inputs!$S$3:$BF$5,MATCH('Business Unit 2'!$B$1,Inputs!$A$3:$A$6,0),FALSE),"-")</f>
        <v>-</v>
      </c>
      <c r="O67" s="148" t="str">
        <f t="shared" si="5"/>
        <v>-</v>
      </c>
      <c r="P67" s="148" t="str">
        <f t="shared" si="5"/>
        <v>-</v>
      </c>
      <c r="Q67" s="115" t="str">
        <f t="shared" si="6"/>
        <v>-</v>
      </c>
      <c r="R67" s="5">
        <f t="shared" si="7"/>
        <v>0</v>
      </c>
      <c r="S67" s="46">
        <v>0</v>
      </c>
      <c r="T67" s="31" t="str">
        <f t="shared" si="8"/>
        <v>-</v>
      </c>
      <c r="U67" s="47">
        <f t="shared" si="9"/>
        <v>0</v>
      </c>
    </row>
    <row r="68" spans="1:27" s="3" customFormat="1">
      <c r="A68" s="48" t="s">
        <v>107</v>
      </c>
      <c r="B68" s="27" t="s">
        <v>108</v>
      </c>
      <c r="C68" s="114" t="str">
        <f>IFERROR(HLOOKUP($B68,Inputs!$S$3:$BF$5,MATCH('Business Unit 2'!$B$1,Inputs!$A$3:$A$6,0),FALSE),"-")</f>
        <v>-</v>
      </c>
      <c r="D68" s="114" t="str">
        <f>IFERROR(HLOOKUP($B68,Inputs!$S$3:$BF$5,MATCH('Business Unit 2'!$B$1,Inputs!$A$3:$A$6,0),FALSE),"-")</f>
        <v>-</v>
      </c>
      <c r="E68" s="114" t="str">
        <f>IFERROR(HLOOKUP($B68,Inputs!$S$3:$BF$5,MATCH('Business Unit 2'!$B$1,Inputs!$A$3:$A$6,0),FALSE),"-")</f>
        <v>-</v>
      </c>
      <c r="F68" s="114" t="str">
        <f>IFERROR(HLOOKUP($B68,Inputs!$S$3:$BF$5,MATCH('Business Unit 2'!$B$1,Inputs!$A$3:$A$6,0),FALSE),"-")</f>
        <v>-</v>
      </c>
      <c r="G68" s="114" t="str">
        <f>IFERROR(HLOOKUP($B68,Inputs!$S$3:$BF$5,MATCH('Business Unit 2'!$B$1,Inputs!$A$3:$A$6,0),FALSE),"-")</f>
        <v>-</v>
      </c>
      <c r="H68" s="114" t="str">
        <f>IFERROR(HLOOKUP($B68,Inputs!$S$3:$BF$5,MATCH('Business Unit 2'!$B$1,Inputs!$A$3:$A$6,0),FALSE),"-")</f>
        <v>-</v>
      </c>
      <c r="I68" s="114" t="str">
        <f>IFERROR(HLOOKUP($B68,Inputs!$S$3:$BF$5,MATCH('Business Unit 2'!$B$1,Inputs!$A$3:$A$6,0),FALSE),"-")</f>
        <v>-</v>
      </c>
      <c r="J68" s="114" t="str">
        <f>IFERROR(HLOOKUP($B68,Inputs!$S$3:$BF$5,MATCH('Business Unit 2'!$B$1,Inputs!$A$3:$A$6,0),FALSE),"-")</f>
        <v>-</v>
      </c>
      <c r="K68" s="114" t="str">
        <f>IFERROR(HLOOKUP($B68,Inputs!$S$3:$BF$5,MATCH('Business Unit 2'!$B$1,Inputs!$A$3:$A$6,0),FALSE),"-")</f>
        <v>-</v>
      </c>
      <c r="L68" s="114" t="str">
        <f>IFERROR(HLOOKUP($B68,Inputs!$S$3:$BF$5,MATCH('Business Unit 2'!$B$1,Inputs!$A$3:$A$6,0),FALSE),"-")</f>
        <v>-</v>
      </c>
      <c r="M68" s="114" t="str">
        <f>IFERROR(HLOOKUP($B68,Inputs!$S$3:$BF$5,MATCH('Business Unit 2'!$B$1,Inputs!$A$3:$A$6,0),FALSE),"-")</f>
        <v>-</v>
      </c>
      <c r="N68" s="114" t="str">
        <f>IFERROR(HLOOKUP($B68,Inputs!$S$3:$BF$5,MATCH('Business Unit 2'!$B$1,Inputs!$A$3:$A$6,0),FALSE),"-")</f>
        <v>-</v>
      </c>
      <c r="O68" s="148" t="str">
        <f t="shared" si="5"/>
        <v>-</v>
      </c>
      <c r="P68" s="148" t="str">
        <f t="shared" si="5"/>
        <v>-</v>
      </c>
      <c r="Q68" s="115" t="str">
        <f t="shared" si="6"/>
        <v>-</v>
      </c>
      <c r="R68" s="5">
        <f t="shared" si="7"/>
        <v>0</v>
      </c>
      <c r="S68" s="46">
        <v>2418</v>
      </c>
      <c r="T68" s="31" t="str">
        <f t="shared" si="8"/>
        <v>-</v>
      </c>
      <c r="U68" s="47">
        <f t="shared" si="9"/>
        <v>0</v>
      </c>
      <c r="AA68" s="3" t="s">
        <v>0</v>
      </c>
    </row>
    <row r="69" spans="1:27" s="3" customFormat="1">
      <c r="A69" s="48" t="s">
        <v>109</v>
      </c>
      <c r="B69" s="27" t="s">
        <v>110</v>
      </c>
      <c r="C69" s="114" t="str">
        <f>IFERROR(HLOOKUP($B69,Inputs!$S$3:$BF$5,MATCH('Business Unit 2'!$B$1,Inputs!$A$3:$A$6,0),FALSE),"-")</f>
        <v>-</v>
      </c>
      <c r="D69" s="114" t="str">
        <f>IFERROR(HLOOKUP($B69,Inputs!$S$3:$BF$5,MATCH('Business Unit 2'!$B$1,Inputs!$A$3:$A$6,0),FALSE),"-")</f>
        <v>-</v>
      </c>
      <c r="E69" s="114" t="str">
        <f>IFERROR(HLOOKUP($B69,Inputs!$S$3:$BF$5,MATCH('Business Unit 2'!$B$1,Inputs!$A$3:$A$6,0),FALSE),"-")</f>
        <v>-</v>
      </c>
      <c r="F69" s="114" t="str">
        <f>IFERROR(HLOOKUP($B69,Inputs!$S$3:$BF$5,MATCH('Business Unit 2'!$B$1,Inputs!$A$3:$A$6,0),FALSE),"-")</f>
        <v>-</v>
      </c>
      <c r="G69" s="114" t="str">
        <f>IFERROR(HLOOKUP($B69,Inputs!$S$3:$BF$5,MATCH('Business Unit 2'!$B$1,Inputs!$A$3:$A$6,0),FALSE),"-")</f>
        <v>-</v>
      </c>
      <c r="H69" s="114" t="str">
        <f>IFERROR(HLOOKUP($B69,Inputs!$S$3:$BF$5,MATCH('Business Unit 2'!$B$1,Inputs!$A$3:$A$6,0),FALSE),"-")</f>
        <v>-</v>
      </c>
      <c r="I69" s="114" t="str">
        <f>IFERROR(HLOOKUP($B69,Inputs!$S$3:$BF$5,MATCH('Business Unit 2'!$B$1,Inputs!$A$3:$A$6,0),FALSE),"-")</f>
        <v>-</v>
      </c>
      <c r="J69" s="114" t="str">
        <f>IFERROR(HLOOKUP($B69,Inputs!$S$3:$BF$5,MATCH('Business Unit 2'!$B$1,Inputs!$A$3:$A$6,0),FALSE),"-")</f>
        <v>-</v>
      </c>
      <c r="K69" s="114" t="str">
        <f>IFERROR(HLOOKUP($B69,Inputs!$S$3:$BF$5,MATCH('Business Unit 2'!$B$1,Inputs!$A$3:$A$6,0),FALSE),"-")</f>
        <v>-</v>
      </c>
      <c r="L69" s="114" t="str">
        <f>IFERROR(HLOOKUP($B69,Inputs!$S$3:$BF$5,MATCH('Business Unit 2'!$B$1,Inputs!$A$3:$A$6,0),FALSE),"-")</f>
        <v>-</v>
      </c>
      <c r="M69" s="114" t="str">
        <f>IFERROR(HLOOKUP($B69,Inputs!$S$3:$BF$5,MATCH('Business Unit 2'!$B$1,Inputs!$A$3:$A$6,0),FALSE),"-")</f>
        <v>-</v>
      </c>
      <c r="N69" s="114" t="str">
        <f>IFERROR(HLOOKUP($B69,Inputs!$S$3:$BF$5,MATCH('Business Unit 2'!$B$1,Inputs!$A$3:$A$6,0),FALSE),"-")</f>
        <v>-</v>
      </c>
      <c r="O69" s="148" t="str">
        <f t="shared" si="5"/>
        <v>-</v>
      </c>
      <c r="P69" s="148" t="str">
        <f t="shared" si="5"/>
        <v>-</v>
      </c>
      <c r="Q69" s="115" t="str">
        <f t="shared" si="6"/>
        <v>-</v>
      </c>
      <c r="R69" s="5">
        <f t="shared" si="7"/>
        <v>0</v>
      </c>
      <c r="S69" s="46">
        <v>0</v>
      </c>
      <c r="T69" s="31" t="str">
        <f t="shared" si="8"/>
        <v>-</v>
      </c>
      <c r="U69" s="47">
        <f t="shared" si="9"/>
        <v>0</v>
      </c>
    </row>
    <row r="70" spans="1:27" s="3" customFormat="1">
      <c r="A70" s="48" t="s">
        <v>111</v>
      </c>
      <c r="B70" s="27" t="s">
        <v>112</v>
      </c>
      <c r="C70" s="114" t="str">
        <f>IFERROR(HLOOKUP($B70,Inputs!$S$3:$BF$5,MATCH('Business Unit 2'!$B$1,Inputs!$A$3:$A$6,0),FALSE),"-")</f>
        <v>-</v>
      </c>
      <c r="D70" s="114" t="str">
        <f>IFERROR(HLOOKUP($B70,Inputs!$S$3:$BF$5,MATCH('Business Unit 2'!$B$1,Inputs!$A$3:$A$6,0),FALSE),"-")</f>
        <v>-</v>
      </c>
      <c r="E70" s="114" t="str">
        <f>IFERROR(HLOOKUP($B70,Inputs!$S$3:$BF$5,MATCH('Business Unit 2'!$B$1,Inputs!$A$3:$A$6,0),FALSE),"-")</f>
        <v>-</v>
      </c>
      <c r="F70" s="114" t="str">
        <f>IFERROR(HLOOKUP($B70,Inputs!$S$3:$BF$5,MATCH('Business Unit 2'!$B$1,Inputs!$A$3:$A$6,0),FALSE),"-")</f>
        <v>-</v>
      </c>
      <c r="G70" s="114" t="str">
        <f>IFERROR(HLOOKUP($B70,Inputs!$S$3:$BF$5,MATCH('Business Unit 2'!$B$1,Inputs!$A$3:$A$6,0),FALSE),"-")</f>
        <v>-</v>
      </c>
      <c r="H70" s="114" t="str">
        <f>IFERROR(HLOOKUP($B70,Inputs!$S$3:$BF$5,MATCH('Business Unit 2'!$B$1,Inputs!$A$3:$A$6,0),FALSE),"-")</f>
        <v>-</v>
      </c>
      <c r="I70" s="114" t="str">
        <f>IFERROR(HLOOKUP($B70,Inputs!$S$3:$BF$5,MATCH('Business Unit 2'!$B$1,Inputs!$A$3:$A$6,0),FALSE),"-")</f>
        <v>-</v>
      </c>
      <c r="J70" s="114" t="str">
        <f>IFERROR(HLOOKUP($B70,Inputs!$S$3:$BF$5,MATCH('Business Unit 2'!$B$1,Inputs!$A$3:$A$6,0),FALSE),"-")</f>
        <v>-</v>
      </c>
      <c r="K70" s="114" t="str">
        <f>IFERROR(HLOOKUP($B70,Inputs!$S$3:$BF$5,MATCH('Business Unit 2'!$B$1,Inputs!$A$3:$A$6,0),FALSE),"-")</f>
        <v>-</v>
      </c>
      <c r="L70" s="114" t="str">
        <f>IFERROR(HLOOKUP($B70,Inputs!$S$3:$BF$5,MATCH('Business Unit 2'!$B$1,Inputs!$A$3:$A$6,0),FALSE),"-")</f>
        <v>-</v>
      </c>
      <c r="M70" s="114" t="str">
        <f>IFERROR(HLOOKUP($B70,Inputs!$S$3:$BF$5,MATCH('Business Unit 2'!$B$1,Inputs!$A$3:$A$6,0),FALSE),"-")</f>
        <v>-</v>
      </c>
      <c r="N70" s="114" t="str">
        <f>IFERROR(HLOOKUP($B70,Inputs!$S$3:$BF$5,MATCH('Business Unit 2'!$B$1,Inputs!$A$3:$A$6,0),FALSE),"-")</f>
        <v>-</v>
      </c>
      <c r="O70" s="148" t="str">
        <f t="shared" si="5"/>
        <v>-</v>
      </c>
      <c r="P70" s="148" t="str">
        <f t="shared" si="5"/>
        <v>-</v>
      </c>
      <c r="Q70" s="115" t="str">
        <f t="shared" si="6"/>
        <v>-</v>
      </c>
      <c r="R70" s="5">
        <f t="shared" si="7"/>
        <v>0</v>
      </c>
      <c r="S70" s="46">
        <v>3638</v>
      </c>
      <c r="T70" s="31" t="str">
        <f t="shared" si="8"/>
        <v>-</v>
      </c>
      <c r="U70" s="47">
        <f t="shared" si="9"/>
        <v>0</v>
      </c>
    </row>
    <row r="71" spans="1:27" s="3" customFormat="1">
      <c r="A71" s="48" t="s">
        <v>113</v>
      </c>
      <c r="B71" s="27" t="s">
        <v>114</v>
      </c>
      <c r="C71" s="114" t="str">
        <f>IFERROR(HLOOKUP($B71,Inputs!$S$3:$BF$5,MATCH('Business Unit 2'!$B$1,Inputs!$A$3:$A$6,0),FALSE),"-")</f>
        <v>-</v>
      </c>
      <c r="D71" s="114" t="str">
        <f>IFERROR(HLOOKUP($B71,Inputs!$S$3:$BF$5,MATCH('Business Unit 2'!$B$1,Inputs!$A$3:$A$6,0),FALSE),"-")</f>
        <v>-</v>
      </c>
      <c r="E71" s="114" t="str">
        <f>IFERROR(HLOOKUP($B71,Inputs!$S$3:$BF$5,MATCH('Business Unit 2'!$B$1,Inputs!$A$3:$A$6,0),FALSE),"-")</f>
        <v>-</v>
      </c>
      <c r="F71" s="114" t="str">
        <f>IFERROR(HLOOKUP($B71,Inputs!$S$3:$BF$5,MATCH('Business Unit 2'!$B$1,Inputs!$A$3:$A$6,0),FALSE),"-")</f>
        <v>-</v>
      </c>
      <c r="G71" s="114" t="str">
        <f>IFERROR(HLOOKUP($B71,Inputs!$S$3:$BF$5,MATCH('Business Unit 2'!$B$1,Inputs!$A$3:$A$6,0),FALSE),"-")</f>
        <v>-</v>
      </c>
      <c r="H71" s="114" t="str">
        <f>IFERROR(HLOOKUP($B71,Inputs!$S$3:$BF$5,MATCH('Business Unit 2'!$B$1,Inputs!$A$3:$A$6,0),FALSE),"-")</f>
        <v>-</v>
      </c>
      <c r="I71" s="114" t="str">
        <f>IFERROR(HLOOKUP($B71,Inputs!$S$3:$BF$5,MATCH('Business Unit 2'!$B$1,Inputs!$A$3:$A$6,0),FALSE),"-")</f>
        <v>-</v>
      </c>
      <c r="J71" s="114" t="str">
        <f>IFERROR(HLOOKUP($B71,Inputs!$S$3:$BF$5,MATCH('Business Unit 2'!$B$1,Inputs!$A$3:$A$6,0),FALSE),"-")</f>
        <v>-</v>
      </c>
      <c r="K71" s="114" t="str">
        <f>IFERROR(HLOOKUP($B71,Inputs!$S$3:$BF$5,MATCH('Business Unit 2'!$B$1,Inputs!$A$3:$A$6,0),FALSE),"-")</f>
        <v>-</v>
      </c>
      <c r="L71" s="114" t="str">
        <f>IFERROR(HLOOKUP($B71,Inputs!$S$3:$BF$5,MATCH('Business Unit 2'!$B$1,Inputs!$A$3:$A$6,0),FALSE),"-")</f>
        <v>-</v>
      </c>
      <c r="M71" s="114" t="str">
        <f>IFERROR(HLOOKUP($B71,Inputs!$S$3:$BF$5,MATCH('Business Unit 2'!$B$1,Inputs!$A$3:$A$6,0),FALSE),"-")</f>
        <v>-</v>
      </c>
      <c r="N71" s="114" t="str">
        <f>IFERROR(HLOOKUP($B71,Inputs!$S$3:$BF$5,MATCH('Business Unit 2'!$B$1,Inputs!$A$3:$A$6,0),FALSE),"-")</f>
        <v>-</v>
      </c>
      <c r="O71" s="148" t="str">
        <f t="shared" si="5"/>
        <v>-</v>
      </c>
      <c r="P71" s="148" t="str">
        <f t="shared" si="5"/>
        <v>-</v>
      </c>
      <c r="Q71" s="115" t="str">
        <f t="shared" si="6"/>
        <v>-</v>
      </c>
      <c r="R71" s="5">
        <f t="shared" si="7"/>
        <v>0</v>
      </c>
      <c r="S71" s="46">
        <v>0</v>
      </c>
      <c r="T71" s="31" t="str">
        <f t="shared" si="8"/>
        <v>-</v>
      </c>
      <c r="U71" s="47">
        <f t="shared" si="9"/>
        <v>0</v>
      </c>
    </row>
    <row r="72" spans="1:27" s="3" customFormat="1">
      <c r="A72" s="48" t="s">
        <v>115</v>
      </c>
      <c r="B72" s="27" t="s">
        <v>116</v>
      </c>
      <c r="C72" s="114" t="str">
        <f>IFERROR(HLOOKUP($B72,Inputs!$S$3:$BF$5,MATCH('Business Unit 2'!$B$1,Inputs!$A$3:$A$6,0),FALSE),"-")</f>
        <v>-</v>
      </c>
      <c r="D72" s="114" t="str">
        <f>IFERROR(HLOOKUP($B72,Inputs!$S$3:$BF$5,MATCH('Business Unit 2'!$B$1,Inputs!$A$3:$A$6,0),FALSE),"-")</f>
        <v>-</v>
      </c>
      <c r="E72" s="114" t="str">
        <f>IFERROR(HLOOKUP($B72,Inputs!$S$3:$BF$5,MATCH('Business Unit 2'!$B$1,Inputs!$A$3:$A$6,0),FALSE),"-")</f>
        <v>-</v>
      </c>
      <c r="F72" s="114" t="str">
        <f>IFERROR(HLOOKUP($B72,Inputs!$S$3:$BF$5,MATCH('Business Unit 2'!$B$1,Inputs!$A$3:$A$6,0),FALSE),"-")</f>
        <v>-</v>
      </c>
      <c r="G72" s="114" t="str">
        <f>IFERROR(HLOOKUP($B72,Inputs!$S$3:$BF$5,MATCH('Business Unit 2'!$B$1,Inputs!$A$3:$A$6,0),FALSE),"-")</f>
        <v>-</v>
      </c>
      <c r="H72" s="114" t="str">
        <f>IFERROR(HLOOKUP($B72,Inputs!$S$3:$BF$5,MATCH('Business Unit 2'!$B$1,Inputs!$A$3:$A$6,0),FALSE),"-")</f>
        <v>-</v>
      </c>
      <c r="I72" s="114" t="str">
        <f>IFERROR(HLOOKUP($B72,Inputs!$S$3:$BF$5,MATCH('Business Unit 2'!$B$1,Inputs!$A$3:$A$6,0),FALSE),"-")</f>
        <v>-</v>
      </c>
      <c r="J72" s="114" t="str">
        <f>IFERROR(HLOOKUP($B72,Inputs!$S$3:$BF$5,MATCH('Business Unit 2'!$B$1,Inputs!$A$3:$A$6,0),FALSE),"-")</f>
        <v>-</v>
      </c>
      <c r="K72" s="114" t="str">
        <f>IFERROR(HLOOKUP($B72,Inputs!$S$3:$BF$5,MATCH('Business Unit 2'!$B$1,Inputs!$A$3:$A$6,0),FALSE),"-")</f>
        <v>-</v>
      </c>
      <c r="L72" s="114" t="str">
        <f>IFERROR(HLOOKUP($B72,Inputs!$S$3:$BF$5,MATCH('Business Unit 2'!$B$1,Inputs!$A$3:$A$6,0),FALSE),"-")</f>
        <v>-</v>
      </c>
      <c r="M72" s="114" t="str">
        <f>IFERROR(HLOOKUP($B72,Inputs!$S$3:$BF$5,MATCH('Business Unit 2'!$B$1,Inputs!$A$3:$A$6,0),FALSE),"-")</f>
        <v>-</v>
      </c>
      <c r="N72" s="114" t="str">
        <f>IFERROR(HLOOKUP($B72,Inputs!$S$3:$BF$5,MATCH('Business Unit 2'!$B$1,Inputs!$A$3:$A$6,0),FALSE),"-")</f>
        <v>-</v>
      </c>
      <c r="O72" s="148" t="str">
        <f t="shared" si="5"/>
        <v>-</v>
      </c>
      <c r="P72" s="148" t="str">
        <f t="shared" si="5"/>
        <v>-</v>
      </c>
      <c r="Q72" s="115" t="str">
        <f t="shared" si="6"/>
        <v>-</v>
      </c>
      <c r="R72" s="5">
        <f t="shared" si="7"/>
        <v>0</v>
      </c>
      <c r="S72" s="46">
        <v>0</v>
      </c>
      <c r="T72" s="31" t="str">
        <f t="shared" si="8"/>
        <v>-</v>
      </c>
      <c r="U72" s="47">
        <f t="shared" si="9"/>
        <v>0</v>
      </c>
    </row>
    <row r="73" spans="1:27" s="3" customFormat="1">
      <c r="A73" s="48" t="s">
        <v>117</v>
      </c>
      <c r="B73" s="27" t="s">
        <v>118</v>
      </c>
      <c r="C73" s="114" t="str">
        <f>IFERROR(HLOOKUP($B73,Inputs!$S$3:$BF$5,MATCH('Business Unit 2'!$B$1,Inputs!$A$3:$A$6,0),FALSE),"-")</f>
        <v>-</v>
      </c>
      <c r="D73" s="114" t="str">
        <f>IFERROR(HLOOKUP($B73,Inputs!$S$3:$BF$5,MATCH('Business Unit 2'!$B$1,Inputs!$A$3:$A$6,0),FALSE),"-")</f>
        <v>-</v>
      </c>
      <c r="E73" s="114" t="str">
        <f>IFERROR(HLOOKUP($B73,Inputs!$S$3:$BF$5,MATCH('Business Unit 2'!$B$1,Inputs!$A$3:$A$6,0),FALSE),"-")</f>
        <v>-</v>
      </c>
      <c r="F73" s="114" t="str">
        <f>IFERROR(HLOOKUP($B73,Inputs!$S$3:$BF$5,MATCH('Business Unit 2'!$B$1,Inputs!$A$3:$A$6,0),FALSE),"-")</f>
        <v>-</v>
      </c>
      <c r="G73" s="114" t="str">
        <f>IFERROR(HLOOKUP($B73,Inputs!$S$3:$BF$5,MATCH('Business Unit 2'!$B$1,Inputs!$A$3:$A$6,0),FALSE),"-")</f>
        <v>-</v>
      </c>
      <c r="H73" s="114" t="str">
        <f>IFERROR(HLOOKUP($B73,Inputs!$S$3:$BF$5,MATCH('Business Unit 2'!$B$1,Inputs!$A$3:$A$6,0),FALSE),"-")</f>
        <v>-</v>
      </c>
      <c r="I73" s="114" t="str">
        <f>IFERROR(HLOOKUP($B73,Inputs!$S$3:$BF$5,MATCH('Business Unit 2'!$B$1,Inputs!$A$3:$A$6,0),FALSE),"-")</f>
        <v>-</v>
      </c>
      <c r="J73" s="114" t="str">
        <f>IFERROR(HLOOKUP($B73,Inputs!$S$3:$BF$5,MATCH('Business Unit 2'!$B$1,Inputs!$A$3:$A$6,0),FALSE),"-")</f>
        <v>-</v>
      </c>
      <c r="K73" s="114" t="str">
        <f>IFERROR(HLOOKUP($B73,Inputs!$S$3:$BF$5,MATCH('Business Unit 2'!$B$1,Inputs!$A$3:$A$6,0),FALSE),"-")</f>
        <v>-</v>
      </c>
      <c r="L73" s="114" t="str">
        <f>IFERROR(HLOOKUP($B73,Inputs!$S$3:$BF$5,MATCH('Business Unit 2'!$B$1,Inputs!$A$3:$A$6,0),FALSE),"-")</f>
        <v>-</v>
      </c>
      <c r="M73" s="114" t="str">
        <f>IFERROR(HLOOKUP($B73,Inputs!$S$3:$BF$5,MATCH('Business Unit 2'!$B$1,Inputs!$A$3:$A$6,0),FALSE),"-")</f>
        <v>-</v>
      </c>
      <c r="N73" s="114" t="str">
        <f>IFERROR(HLOOKUP($B73,Inputs!$S$3:$BF$5,MATCH('Business Unit 2'!$B$1,Inputs!$A$3:$A$6,0),FALSE),"-")</f>
        <v>-</v>
      </c>
      <c r="O73" s="148" t="str">
        <f t="shared" ref="O73:P75" si="10">IF(SUM($C73:$N73)=0,"-",SUM($C73:$N73))</f>
        <v>-</v>
      </c>
      <c r="P73" s="148" t="str">
        <f t="shared" si="10"/>
        <v>-</v>
      </c>
      <c r="Q73" s="115" t="str">
        <f t="shared" ref="Q73:Q76" si="11">IFERROR(IF(+O73-P73=0,"-",+O73-P73),"-")</f>
        <v>-</v>
      </c>
      <c r="R73" s="5">
        <f t="shared" ref="R73:R76" si="12">IF(ISERROR(Q73/P73),0,(Q73/P73))</f>
        <v>0</v>
      </c>
      <c r="S73" s="46">
        <v>7108</v>
      </c>
      <c r="T73" s="31" t="str">
        <f t="shared" ref="T73:T75" si="13">IFERROR(IF(O73-S73=0,"-",O73-S73),"-")</f>
        <v>-</v>
      </c>
      <c r="U73" s="47">
        <f t="shared" si="9"/>
        <v>0</v>
      </c>
    </row>
    <row r="74" spans="1:27" s="3" customFormat="1">
      <c r="A74" s="48" t="s">
        <v>119</v>
      </c>
      <c r="B74" s="27" t="s">
        <v>120</v>
      </c>
      <c r="C74" s="114" t="str">
        <f>IFERROR(HLOOKUP($B74,Inputs!$S$3:$BF$5,MATCH('Business Unit 2'!$B$1,Inputs!$A$3:$A$6,0),FALSE),"-")</f>
        <v>-</v>
      </c>
      <c r="D74" s="114" t="str">
        <f>IFERROR(HLOOKUP($B74,Inputs!$S$3:$BF$5,MATCH('Business Unit 2'!$B$1,Inputs!$A$3:$A$6,0),FALSE),"-")</f>
        <v>-</v>
      </c>
      <c r="E74" s="114" t="str">
        <f>IFERROR(HLOOKUP($B74,Inputs!$S$3:$BF$5,MATCH('Business Unit 2'!$B$1,Inputs!$A$3:$A$6,0),FALSE),"-")</f>
        <v>-</v>
      </c>
      <c r="F74" s="114" t="str">
        <f>IFERROR(HLOOKUP($B74,Inputs!$S$3:$BF$5,MATCH('Business Unit 2'!$B$1,Inputs!$A$3:$A$6,0),FALSE),"-")</f>
        <v>-</v>
      </c>
      <c r="G74" s="114" t="str">
        <f>IFERROR(HLOOKUP($B74,Inputs!$S$3:$BF$5,MATCH('Business Unit 2'!$B$1,Inputs!$A$3:$A$6,0),FALSE),"-")</f>
        <v>-</v>
      </c>
      <c r="H74" s="114" t="str">
        <f>IFERROR(HLOOKUP($B74,Inputs!$S$3:$BF$5,MATCH('Business Unit 2'!$B$1,Inputs!$A$3:$A$6,0),FALSE),"-")</f>
        <v>-</v>
      </c>
      <c r="I74" s="114" t="str">
        <f>IFERROR(HLOOKUP($B74,Inputs!$S$3:$BF$5,MATCH('Business Unit 2'!$B$1,Inputs!$A$3:$A$6,0),FALSE),"-")</f>
        <v>-</v>
      </c>
      <c r="J74" s="114" t="str">
        <f>IFERROR(HLOOKUP($B74,Inputs!$S$3:$BF$5,MATCH('Business Unit 2'!$B$1,Inputs!$A$3:$A$6,0),FALSE),"-")</f>
        <v>-</v>
      </c>
      <c r="K74" s="114" t="str">
        <f>IFERROR(HLOOKUP($B74,Inputs!$S$3:$BF$5,MATCH('Business Unit 2'!$B$1,Inputs!$A$3:$A$6,0),FALSE),"-")</f>
        <v>-</v>
      </c>
      <c r="L74" s="114" t="str">
        <f>IFERROR(HLOOKUP($B74,Inputs!$S$3:$BF$5,MATCH('Business Unit 2'!$B$1,Inputs!$A$3:$A$6,0),FALSE),"-")</f>
        <v>-</v>
      </c>
      <c r="M74" s="114" t="str">
        <f>IFERROR(HLOOKUP($B74,Inputs!$S$3:$BF$5,MATCH('Business Unit 2'!$B$1,Inputs!$A$3:$A$6,0),FALSE),"-")</f>
        <v>-</v>
      </c>
      <c r="N74" s="114" t="str">
        <f>IFERROR(HLOOKUP($B74,Inputs!$S$3:$BF$5,MATCH('Business Unit 2'!$B$1,Inputs!$A$3:$A$6,0),FALSE),"-")</f>
        <v>-</v>
      </c>
      <c r="O74" s="148" t="str">
        <f t="shared" si="10"/>
        <v>-</v>
      </c>
      <c r="P74" s="148" t="str">
        <f t="shared" si="10"/>
        <v>-</v>
      </c>
      <c r="Q74" s="115" t="str">
        <f t="shared" si="11"/>
        <v>-</v>
      </c>
      <c r="R74" s="5">
        <f t="shared" si="12"/>
        <v>0</v>
      </c>
      <c r="S74" s="46">
        <v>172077</v>
      </c>
      <c r="T74" s="31" t="str">
        <f t="shared" si="13"/>
        <v>-</v>
      </c>
      <c r="U74" s="47">
        <f>IF(ISERROR(T74/S74),0,(T74/S74))</f>
        <v>0</v>
      </c>
      <c r="AA74" s="3" t="s">
        <v>0</v>
      </c>
    </row>
    <row r="75" spans="1:27" s="3" customFormat="1">
      <c r="A75" s="48"/>
      <c r="B75" s="33" t="s">
        <v>121</v>
      </c>
      <c r="C75" s="126">
        <f>SUM(C21:C74)</f>
        <v>118783.33333333334</v>
      </c>
      <c r="D75" s="126">
        <f>SUM(D21:D74)</f>
        <v>118866.20833333334</v>
      </c>
      <c r="E75" s="126">
        <f>SUM(E21:E74)</f>
        <v>118949.15239583333</v>
      </c>
      <c r="F75" s="126">
        <f>SUM(F21:F74)</f>
        <v>119032.16557838542</v>
      </c>
      <c r="G75" s="126">
        <f>SUM(G21:G74)</f>
        <v>119115.24793858961</v>
      </c>
      <c r="H75" s="127">
        <f>SUM(H21:H74)</f>
        <v>119198.39953409399</v>
      </c>
      <c r="I75" s="127">
        <f>SUM(I21:I74)</f>
        <v>119281.6204225946</v>
      </c>
      <c r="J75" s="127">
        <f>SUM(J21:J74)</f>
        <v>119364.91066183565</v>
      </c>
      <c r="K75" s="127">
        <f>SUM(K21:K74)</f>
        <v>119448.27030960939</v>
      </c>
      <c r="L75" s="127">
        <f>SUM(L21:L74)</f>
        <v>119531.69942375628</v>
      </c>
      <c r="M75" s="127">
        <f>SUM(M21:M74)</f>
        <v>119615.19806216494</v>
      </c>
      <c r="N75" s="127">
        <f>SUM(N21:N74)</f>
        <v>119698.76628277231</v>
      </c>
      <c r="O75" s="152">
        <f t="shared" si="10"/>
        <v>1430884.9722763023</v>
      </c>
      <c r="P75" s="152">
        <f>IF(SUM($C75:$N75)=0,"-",SUM($C75:$N75))</f>
        <v>1430884.9722763023</v>
      </c>
      <c r="Q75" s="127" t="str">
        <f t="shared" si="11"/>
        <v>-</v>
      </c>
      <c r="R75" s="52">
        <f t="shared" si="12"/>
        <v>0</v>
      </c>
      <c r="S75" s="53">
        <f>SUM(S21:S74)</f>
        <v>4076786</v>
      </c>
      <c r="T75" s="54">
        <f t="shared" si="13"/>
        <v>-2645901.0277236979</v>
      </c>
      <c r="U75" s="42">
        <f>T75/S75</f>
        <v>-0.64901641335201254</v>
      </c>
      <c r="AA75" s="3" t="s">
        <v>0</v>
      </c>
    </row>
    <row r="76" spans="1:27" s="3" customFormat="1">
      <c r="A76" s="48"/>
      <c r="B76" s="33" t="s">
        <v>122</v>
      </c>
      <c r="C76" s="128">
        <f>C19-C75</f>
        <v>214549.99999999997</v>
      </c>
      <c r="D76" s="128">
        <f>D19-D75</f>
        <v>214467.12499999997</v>
      </c>
      <c r="E76" s="128">
        <f>E19-E75</f>
        <v>214384.18093750003</v>
      </c>
      <c r="F76" s="128">
        <f>F19-F75</f>
        <v>214301.16775494791</v>
      </c>
      <c r="G76" s="128">
        <f>G19-G75</f>
        <v>214218.08539474377</v>
      </c>
      <c r="H76" s="129">
        <f>H19-H75</f>
        <v>214134.9337992394</v>
      </c>
      <c r="I76" s="129">
        <f>I19-I75</f>
        <v>214051.71291073872</v>
      </c>
      <c r="J76" s="128">
        <f>J19-J75</f>
        <v>213968.42267149768</v>
      </c>
      <c r="K76" s="128">
        <f>K19-K75</f>
        <v>213885.06302372387</v>
      </c>
      <c r="L76" s="128">
        <f>L19-L75</f>
        <v>213801.63390957704</v>
      </c>
      <c r="M76" s="128">
        <f>M19-M75</f>
        <v>213718.13527116831</v>
      </c>
      <c r="N76" s="128">
        <f>N19-N75</f>
        <v>213634.56705056073</v>
      </c>
      <c r="O76" s="153">
        <f>IF(SUM($C76:$N76)=0,"-",SUM($C76:$N76))</f>
        <v>2569115.0277236975</v>
      </c>
      <c r="P76" s="154">
        <f>P19-P75</f>
        <v>2569115.0277236979</v>
      </c>
      <c r="Q76" s="129">
        <f t="shared" si="11"/>
        <v>-4.6566128730773926E-10</v>
      </c>
      <c r="R76" s="55">
        <f t="shared" si="12"/>
        <v>-1.8125357653616901E-16</v>
      </c>
      <c r="S76" s="56">
        <f>S19-S75</f>
        <v>929449</v>
      </c>
      <c r="T76" s="57"/>
    </row>
    <row r="77" spans="1:27" s="3" customFormat="1">
      <c r="A77" s="48"/>
      <c r="B77" s="27" t="s">
        <v>123</v>
      </c>
      <c r="C77" s="130"/>
      <c r="D77" s="130"/>
      <c r="E77" s="130"/>
      <c r="F77" s="130"/>
      <c r="G77" s="130"/>
      <c r="H77" s="131"/>
      <c r="I77" s="131"/>
      <c r="J77" s="130"/>
      <c r="K77" s="130"/>
      <c r="L77" s="130"/>
      <c r="M77" s="130"/>
      <c r="N77" s="130"/>
      <c r="O77" s="155"/>
      <c r="P77" s="155"/>
      <c r="Q77" s="131"/>
      <c r="R77" s="58"/>
      <c r="S77" s="59"/>
      <c r="T77" s="60"/>
    </row>
    <row r="78" spans="1:27" s="3" customFormat="1">
      <c r="A78" s="48" t="s">
        <v>124</v>
      </c>
      <c r="B78" s="27" t="s">
        <v>125</v>
      </c>
      <c r="C78" s="136">
        <f>SUM(D78:O78)</f>
        <v>0</v>
      </c>
      <c r="D78" s="136">
        <v>0</v>
      </c>
      <c r="E78" s="136">
        <v>0</v>
      </c>
      <c r="F78" s="136">
        <v>0</v>
      </c>
      <c r="G78" s="136">
        <v>0</v>
      </c>
      <c r="H78" s="132">
        <v>0</v>
      </c>
      <c r="I78" s="132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56">
        <v>0</v>
      </c>
      <c r="P78" s="156">
        <v>0</v>
      </c>
      <c r="Q78" s="132"/>
      <c r="R78" s="36"/>
      <c r="S78" s="44"/>
      <c r="T78" s="29"/>
    </row>
    <row r="79" spans="1:27" s="3" customFormat="1">
      <c r="A79" s="48" t="s">
        <v>126</v>
      </c>
      <c r="B79" s="27" t="s">
        <v>127</v>
      </c>
      <c r="C79" s="136">
        <f>SUM(D79:O79)</f>
        <v>0</v>
      </c>
      <c r="D79" s="136">
        <v>0</v>
      </c>
      <c r="E79" s="136">
        <v>0</v>
      </c>
      <c r="F79" s="136">
        <v>0</v>
      </c>
      <c r="G79" s="136">
        <v>0</v>
      </c>
      <c r="H79" s="132">
        <v>0</v>
      </c>
      <c r="I79" s="132">
        <v>0</v>
      </c>
      <c r="J79" s="136">
        <v>0</v>
      </c>
      <c r="K79" s="136">
        <v>0</v>
      </c>
      <c r="L79" s="136">
        <v>0</v>
      </c>
      <c r="M79" s="136">
        <v>0</v>
      </c>
      <c r="N79" s="136">
        <v>0</v>
      </c>
      <c r="O79" s="156">
        <v>0</v>
      </c>
      <c r="P79" s="156">
        <v>0</v>
      </c>
      <c r="Q79" s="132"/>
      <c r="R79" s="36"/>
      <c r="S79" s="44"/>
      <c r="T79" s="29"/>
    </row>
    <row r="80" spans="1:27" s="3" customFormat="1">
      <c r="A80" s="48" t="s">
        <v>128</v>
      </c>
      <c r="B80" s="27" t="s">
        <v>129</v>
      </c>
      <c r="C80" s="136">
        <f>SUM(D80:O80)</f>
        <v>0</v>
      </c>
      <c r="D80" s="136">
        <v>0</v>
      </c>
      <c r="E80" s="136">
        <v>0</v>
      </c>
      <c r="F80" s="136">
        <v>0</v>
      </c>
      <c r="G80" s="136">
        <v>0</v>
      </c>
      <c r="H80" s="132">
        <v>0</v>
      </c>
      <c r="I80" s="132">
        <v>0</v>
      </c>
      <c r="J80" s="136">
        <v>0</v>
      </c>
      <c r="K80" s="136">
        <v>0</v>
      </c>
      <c r="L80" s="136">
        <v>0</v>
      </c>
      <c r="M80" s="136">
        <v>0</v>
      </c>
      <c r="N80" s="136">
        <v>0</v>
      </c>
      <c r="O80" s="156">
        <v>0</v>
      </c>
      <c r="P80" s="156">
        <v>0</v>
      </c>
      <c r="Q80" s="132"/>
      <c r="R80" s="36"/>
      <c r="S80" s="44"/>
      <c r="T80" s="29"/>
    </row>
    <row r="81" spans="1:28" s="3" customFormat="1">
      <c r="A81" s="48" t="s">
        <v>130</v>
      </c>
      <c r="B81" s="27" t="s">
        <v>131</v>
      </c>
      <c r="C81" s="130">
        <v>0</v>
      </c>
      <c r="D81" s="137">
        <v>0</v>
      </c>
      <c r="E81" s="137">
        <v>0</v>
      </c>
      <c r="F81" s="137">
        <v>0</v>
      </c>
      <c r="G81" s="137">
        <v>0</v>
      </c>
      <c r="H81" s="137">
        <v>0</v>
      </c>
      <c r="I81" s="137">
        <v>0</v>
      </c>
      <c r="J81" s="137">
        <v>0</v>
      </c>
      <c r="K81" s="137">
        <v>0</v>
      </c>
      <c r="L81" s="137">
        <v>0</v>
      </c>
      <c r="M81" s="137">
        <v>0</v>
      </c>
      <c r="N81" s="137">
        <v>0</v>
      </c>
      <c r="O81" s="157">
        <f>SUM(C81:N81)</f>
        <v>0</v>
      </c>
      <c r="P81" s="157">
        <v>0</v>
      </c>
      <c r="Q81" s="133" t="str">
        <f>IF(+O81-P81=0,"-",+O81-P81)</f>
        <v>-</v>
      </c>
      <c r="R81" s="61">
        <f>IF(ISERROR(Q81/P81),0,(Q81/P81))</f>
        <v>0</v>
      </c>
      <c r="S81" s="62">
        <v>2276</v>
      </c>
      <c r="T81" s="31">
        <f>IF(O81-S81=0,"-",O81-S81)</f>
        <v>-2276</v>
      </c>
      <c r="U81" s="45">
        <f>IF(ISERROR(T81/S81),0,(T81/S81))</f>
        <v>-1</v>
      </c>
      <c r="V81" s="3" t="s">
        <v>0</v>
      </c>
      <c r="AB81" s="3" t="s">
        <v>0</v>
      </c>
    </row>
    <row r="82" spans="1:28" s="3" customFormat="1">
      <c r="A82" s="48" t="s">
        <v>132</v>
      </c>
      <c r="B82" s="27" t="s">
        <v>133</v>
      </c>
      <c r="C82" s="138">
        <f>SUM(D82:O82)</f>
        <v>0</v>
      </c>
      <c r="D82" s="138">
        <v>0</v>
      </c>
      <c r="E82" s="138">
        <v>0</v>
      </c>
      <c r="F82" s="138">
        <v>0</v>
      </c>
      <c r="G82" s="138">
        <v>0</v>
      </c>
      <c r="H82" s="139">
        <v>0</v>
      </c>
      <c r="I82" s="139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0</v>
      </c>
      <c r="O82" s="155">
        <v>0</v>
      </c>
      <c r="P82" s="155">
        <v>0</v>
      </c>
      <c r="Q82" s="142" t="str">
        <f>IF(+O82-P82=0,"-",+O82-P82)</f>
        <v>-</v>
      </c>
      <c r="R82" s="58">
        <f>IF(ISERROR(Q82/P82),0,(Q82/P82))</f>
        <v>0</v>
      </c>
      <c r="S82" s="143"/>
      <c r="T82" s="143" t="str">
        <f>IF(0=0,"-")</f>
        <v>-</v>
      </c>
      <c r="U82" s="15">
        <f>IF(ISERROR(T82/S82),0,(T82/S82))</f>
        <v>0</v>
      </c>
      <c r="V82" s="15"/>
    </row>
    <row r="83" spans="1:28" s="3" customFormat="1">
      <c r="A83" s="48"/>
      <c r="B83" s="33" t="s">
        <v>134</v>
      </c>
      <c r="C83" s="130">
        <f>SUM(C78:C82)</f>
        <v>0</v>
      </c>
      <c r="D83" s="130">
        <f t="shared" ref="D83:N83" si="14">SUM(D78:D82)</f>
        <v>0</v>
      </c>
      <c r="E83" s="130">
        <f t="shared" si="14"/>
        <v>0</v>
      </c>
      <c r="F83" s="130">
        <f t="shared" si="14"/>
        <v>0</v>
      </c>
      <c r="G83" s="130">
        <f t="shared" si="14"/>
        <v>0</v>
      </c>
      <c r="H83" s="130">
        <f t="shared" si="14"/>
        <v>0</v>
      </c>
      <c r="I83" s="130">
        <f t="shared" si="14"/>
        <v>0</v>
      </c>
      <c r="J83" s="130">
        <f t="shared" si="14"/>
        <v>0</v>
      </c>
      <c r="K83" s="130">
        <f t="shared" si="14"/>
        <v>0</v>
      </c>
      <c r="L83" s="130">
        <f t="shared" si="14"/>
        <v>0</v>
      </c>
      <c r="M83" s="130">
        <f t="shared" si="14"/>
        <v>0</v>
      </c>
      <c r="N83" s="130">
        <f t="shared" si="14"/>
        <v>0</v>
      </c>
      <c r="O83" s="155">
        <f>SUM(O78:O82)</f>
        <v>0</v>
      </c>
      <c r="P83" s="155">
        <f>SUM(P78:P82)</f>
        <v>0</v>
      </c>
      <c r="Q83" s="141">
        <f>+O83-P83</f>
        <v>0</v>
      </c>
      <c r="R83" s="58">
        <f>IF(ISERROR(Q83/P83),0,(Q83/P83))</f>
        <v>0</v>
      </c>
      <c r="S83" s="59">
        <f>SUM(S78:S82)</f>
        <v>2276</v>
      </c>
      <c r="T83" s="32">
        <f>O83-S83</f>
        <v>-2276</v>
      </c>
      <c r="U83" s="63">
        <f>IF(ISERROR(T83/S83),0,(T83/S83))</f>
        <v>-1</v>
      </c>
      <c r="V83" s="15"/>
    </row>
    <row r="84" spans="1:28" s="3" customFormat="1" ht="14" thickBot="1">
      <c r="A84" s="48"/>
      <c r="B84" s="33" t="s">
        <v>135</v>
      </c>
      <c r="C84" s="134">
        <f>IF(C76+C83=0,"-",C76+C83)</f>
        <v>214549.99999999997</v>
      </c>
      <c r="D84" s="134">
        <f t="shared" ref="D84:N84" si="15">IF(D76+D83=0,"-",D76+D83)</f>
        <v>214467.12499999997</v>
      </c>
      <c r="E84" s="134">
        <f t="shared" si="15"/>
        <v>214384.18093750003</v>
      </c>
      <c r="F84" s="134">
        <f t="shared" si="15"/>
        <v>214301.16775494791</v>
      </c>
      <c r="G84" s="134">
        <f t="shared" si="15"/>
        <v>214218.08539474377</v>
      </c>
      <c r="H84" s="134">
        <f t="shared" si="15"/>
        <v>214134.9337992394</v>
      </c>
      <c r="I84" s="134">
        <f t="shared" si="15"/>
        <v>214051.71291073872</v>
      </c>
      <c r="J84" s="134">
        <f t="shared" si="15"/>
        <v>213968.42267149768</v>
      </c>
      <c r="K84" s="134">
        <f t="shared" si="15"/>
        <v>213885.06302372387</v>
      </c>
      <c r="L84" s="134">
        <f t="shared" si="15"/>
        <v>213801.63390957704</v>
      </c>
      <c r="M84" s="134">
        <f t="shared" si="15"/>
        <v>213718.13527116831</v>
      </c>
      <c r="N84" s="134">
        <f t="shared" si="15"/>
        <v>213634.56705056073</v>
      </c>
      <c r="O84" s="158">
        <f>IF(O76+O83=0,"-",O76+O83)</f>
        <v>2569115.0277236975</v>
      </c>
      <c r="P84" s="158">
        <f>P76+P83</f>
        <v>2569115.0277236979</v>
      </c>
      <c r="Q84" s="135">
        <f>IF(+O84-P84=0,"-",+O84-P84)</f>
        <v>-4.6566128730773926E-10</v>
      </c>
      <c r="R84" s="64">
        <f>IF(ISERROR(Q84/P84),0,(Q84/P84))</f>
        <v>-1.8125357653616901E-16</v>
      </c>
      <c r="S84" s="65">
        <f>S76+S83</f>
        <v>931725</v>
      </c>
      <c r="T84" s="66">
        <f>IF(O84-S84=0,"-",O84-S84)</f>
        <v>1637390.0277236975</v>
      </c>
      <c r="U84" s="67">
        <f>T84/S84</f>
        <v>1.7573747916216669</v>
      </c>
      <c r="V84" s="15" t="s">
        <v>0</v>
      </c>
      <c r="AB84" s="3" t="s">
        <v>0</v>
      </c>
    </row>
    <row r="85" spans="1:28" s="3" customFormat="1">
      <c r="A85" s="48"/>
      <c r="B85" s="33"/>
      <c r="C85" s="68"/>
      <c r="D85" s="68"/>
      <c r="E85" s="68"/>
      <c r="F85" s="68"/>
      <c r="G85" s="68"/>
      <c r="H85" s="69"/>
      <c r="I85" s="69"/>
      <c r="J85" s="68"/>
      <c r="K85" s="68"/>
      <c r="L85" s="68"/>
      <c r="M85" s="68"/>
      <c r="N85" s="68"/>
      <c r="O85" s="68"/>
      <c r="P85" s="68"/>
      <c r="Q85" s="69"/>
      <c r="R85" s="34"/>
      <c r="S85" s="6"/>
    </row>
    <row r="86" spans="1:28" s="3" customFormat="1">
      <c r="A86" s="26"/>
      <c r="B86" s="70" t="s">
        <v>136</v>
      </c>
      <c r="C86" s="71">
        <f>IF(ISERR(C84/C19),0,C84/C19)</f>
        <v>0.64364999999999994</v>
      </c>
      <c r="D86" s="71">
        <f>IF(ISERR(D84/D19),0,D84/D19)</f>
        <v>0.64340137499999994</v>
      </c>
      <c r="E86" s="71">
        <f>IF(ISERR(E84/E19),0,E84/E19)</f>
        <v>0.64315254281250001</v>
      </c>
      <c r="F86" s="71">
        <f>IF(ISERR(F84/F19),0,F84/F19)</f>
        <v>0.6429035032648438</v>
      </c>
      <c r="G86" s="71">
        <f>IF(ISERR(G84/G19),0,G84/G19)</f>
        <v>0.64265425618423122</v>
      </c>
      <c r="H86" s="58">
        <f>IF(ISERR(H84/H19),0,H84/H19)</f>
        <v>0.64240480139771816</v>
      </c>
      <c r="I86" s="58">
        <f>IF(ISERR(I84/I19),0,I84/I19)</f>
        <v>0.64215513873221619</v>
      </c>
      <c r="J86" s="71">
        <f>IF(ISERR(J84/J19),0,J84/J19)</f>
        <v>0.6419052680144931</v>
      </c>
      <c r="K86" s="71">
        <f>IF(ISERR(K84/K19),0,K84/K19)</f>
        <v>0.64165518907117169</v>
      </c>
      <c r="L86" s="71">
        <f>IF(ISERR(L84/L19),0,L84/L19)</f>
        <v>0.6414049017287311</v>
      </c>
      <c r="M86" s="71">
        <f>IF(ISERR(M84/M19),0,M84/M19)</f>
        <v>0.64115440581350513</v>
      </c>
      <c r="N86" s="71">
        <f>IF(ISERR(N84/N19),0,N84/N19)</f>
        <v>0.64090370115168283</v>
      </c>
      <c r="O86" s="71">
        <f>IF(ISERR(O84/O19),0,O84/O19)</f>
        <v>0.6422787569309244</v>
      </c>
      <c r="P86" s="71">
        <f>IF(ISERR(P84/P19),0,P84/P19)</f>
        <v>0.64227875693092451</v>
      </c>
      <c r="Q86" s="71"/>
      <c r="R86" s="71"/>
      <c r="S86" s="71">
        <f>IF(ISERR(S84/S19),0,S84/S19)</f>
        <v>0.18611291719226125</v>
      </c>
      <c r="T86" s="45"/>
      <c r="U86" s="45"/>
    </row>
    <row r="87" spans="1:28" s="3" customFormat="1">
      <c r="A87" s="1"/>
      <c r="H87" s="4"/>
      <c r="I87" s="4"/>
      <c r="Q87" s="4"/>
      <c r="R87" s="5"/>
      <c r="S87" s="6"/>
    </row>
    <row r="88" spans="1:28" s="3" customFormat="1">
      <c r="A88" s="1"/>
      <c r="C88" s="3" t="s">
        <v>0</v>
      </c>
      <c r="H88" s="4"/>
      <c r="I88" s="4"/>
      <c r="Q88" s="4"/>
      <c r="R88" s="5"/>
      <c r="S88" s="6"/>
    </row>
    <row r="96" spans="1:28" s="3" customFormat="1">
      <c r="A96" s="1"/>
      <c r="H96" s="4"/>
      <c r="I96" s="4"/>
      <c r="Q96" s="4"/>
      <c r="R96" s="5"/>
      <c r="S96" s="6"/>
      <c r="AB96" s="3" t="s">
        <v>0</v>
      </c>
    </row>
    <row r="98" spans="1:28" s="3" customFormat="1">
      <c r="A98" s="1"/>
      <c r="H98" s="4"/>
      <c r="I98" s="4"/>
      <c r="Q98" s="4"/>
      <c r="R98" s="5"/>
      <c r="S98" s="6"/>
      <c r="AB98" s="3" t="s">
        <v>0</v>
      </c>
    </row>
    <row r="100" spans="1:28" s="3" customFormat="1">
      <c r="A100" s="1"/>
      <c r="H100" s="4"/>
      <c r="I100" s="4"/>
      <c r="Q100" s="4"/>
      <c r="R100" s="5"/>
      <c r="S100" s="6"/>
      <c r="AA100" s="3" t="s">
        <v>0</v>
      </c>
    </row>
    <row r="116" spans="1:19" s="3" customFormat="1">
      <c r="A116" s="1"/>
      <c r="H116" s="4"/>
      <c r="I116" s="4"/>
      <c r="O116" s="72"/>
      <c r="P116" s="72"/>
      <c r="Q116" s="73"/>
      <c r="R116" s="58"/>
      <c r="S116" s="6"/>
    </row>
  </sheetData>
  <mergeCells count="2">
    <mergeCell ref="Q5:R5"/>
    <mergeCell ref="T5:U5"/>
  </mergeCells>
  <pageMargins left="0.7" right="0.7" top="0.75" bottom="0.75" header="0.3" footer="0.3"/>
  <pageSetup scale="37" orientation="landscape" r:id="rId1"/>
  <headerFooter>
    <oddHeader>&amp;R&amp;G</oddHeader>
    <oddFooter>&amp;L&amp;"Arial,Bold"Financial Forecast Tempate - Creative Agencies
Provided by Door 417 Consulting | www.door417.com&amp;C&amp;"Arial,Bold"&amp;P of &amp;N&amp;R&amp;"Arial,Bold"&amp;D &amp;T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002B0-6965-2D4C-908A-3D2BCAB73167}">
  <sheetPr>
    <tabColor rgb="FF92D050"/>
  </sheetPr>
  <dimension ref="A1:IQ116"/>
  <sheetViews>
    <sheetView tabSelected="1" showOutlineSymbols="0" view="pageLayout" zoomScale="70" zoomScaleNormal="90" zoomScalePageLayoutView="70" workbookViewId="0">
      <selection activeCell="B2" sqref="B2"/>
    </sheetView>
  </sheetViews>
  <sheetFormatPr baseColWidth="10" defaultColWidth="6.7109375" defaultRowHeight="13" outlineLevelRow="5"/>
  <cols>
    <col min="1" max="1" width="6.28515625" style="1" customWidth="1"/>
    <col min="2" max="2" width="25.28515625" style="3" customWidth="1"/>
    <col min="3" max="7" width="12.7109375" style="3" customWidth="1"/>
    <col min="8" max="9" width="12.7109375" style="4" customWidth="1"/>
    <col min="10" max="14" width="12.7109375" style="3" customWidth="1"/>
    <col min="15" max="15" width="10.140625" style="3" customWidth="1"/>
    <col min="16" max="16" width="11.140625" style="3" customWidth="1"/>
    <col min="17" max="17" width="14.42578125" style="4" customWidth="1"/>
    <col min="18" max="18" width="12.42578125" style="5" customWidth="1"/>
    <col min="19" max="19" width="10.140625" style="6" customWidth="1"/>
    <col min="20" max="20" width="11.85546875" style="3" customWidth="1"/>
    <col min="21" max="21" width="10.7109375" style="3" customWidth="1"/>
    <col min="22" max="23" width="1.42578125" style="3" customWidth="1"/>
    <col min="24" max="24" width="11.7109375" style="3" customWidth="1"/>
    <col min="25" max="25" width="12.7109375" style="3" customWidth="1"/>
    <col min="26" max="26" width="6.7109375" style="3"/>
    <col min="27" max="28" width="1.42578125" style="3" customWidth="1"/>
    <col min="29" max="251" width="6.7109375" style="3"/>
    <col min="252" max="16384" width="6.7109375" style="74"/>
  </cols>
  <sheetData>
    <row r="1" spans="1:21" s="3" customFormat="1">
      <c r="A1" s="1" t="s">
        <v>0</v>
      </c>
      <c r="B1" s="2" t="s">
        <v>202</v>
      </c>
      <c r="H1" s="4"/>
      <c r="I1" s="4"/>
      <c r="Q1" s="4"/>
      <c r="R1" s="5"/>
      <c r="S1" s="6"/>
    </row>
    <row r="2" spans="1:21" s="3" customFormat="1" ht="14" thickBot="1">
      <c r="A2" s="7" t="s">
        <v>0</v>
      </c>
      <c r="B2" s="8" t="s">
        <v>189</v>
      </c>
      <c r="H2" s="4"/>
      <c r="I2" s="4"/>
      <c r="Q2" s="4"/>
      <c r="R2" s="5"/>
      <c r="S2" s="6"/>
    </row>
    <row r="3" spans="1:21" s="3" customFormat="1" ht="14" thickBot="1">
      <c r="A3" s="1"/>
      <c r="H3" s="4"/>
      <c r="I3" s="4"/>
      <c r="Q3" s="4"/>
      <c r="R3" s="5"/>
      <c r="S3" s="6"/>
    </row>
    <row r="4" spans="1:21" s="3" customFormat="1">
      <c r="A4" s="9"/>
      <c r="B4" s="10"/>
      <c r="C4" s="10"/>
      <c r="D4" s="10"/>
      <c r="E4" s="10"/>
      <c r="F4" s="10"/>
      <c r="G4" s="10"/>
      <c r="H4" s="11"/>
      <c r="I4" s="11"/>
      <c r="J4" s="10"/>
      <c r="K4" s="10"/>
      <c r="L4" s="10"/>
      <c r="M4" s="10"/>
      <c r="N4" s="10"/>
      <c r="O4" s="144"/>
      <c r="P4" s="144"/>
      <c r="Q4" s="11"/>
      <c r="R4" s="12"/>
      <c r="S4" s="13"/>
      <c r="T4" s="10"/>
      <c r="U4" s="10"/>
    </row>
    <row r="5" spans="1:21" s="3" customFormat="1">
      <c r="A5" s="14"/>
      <c r="B5" s="15"/>
      <c r="C5" s="16" t="str">
        <f>IF(C6&lt;=Inputs!$A$2,"ACTUALS","FORECAST")</f>
        <v>FORECAST</v>
      </c>
      <c r="D5" s="16" t="str">
        <f>IF(D6&lt;=Inputs!$A$2,"ACTUALS","FORECAST")</f>
        <v>FORECAST</v>
      </c>
      <c r="E5" s="16" t="str">
        <f>IF(E6&lt;=Inputs!$A$2,"ACTUALS","FORECAST")</f>
        <v>FORECAST</v>
      </c>
      <c r="F5" s="16" t="str">
        <f>IF(F6&lt;=Inputs!$A$2,"ACTUALS","FORECAST")</f>
        <v>FORECAST</v>
      </c>
      <c r="G5" s="16" t="str">
        <f>IF(G6&lt;=Inputs!$A$2,"ACTUALS","FORECAST")</f>
        <v>FORECAST</v>
      </c>
      <c r="H5" s="16" t="str">
        <f>IF(H6&lt;=Inputs!$A$2,"ACTUALS","FORECAST")</f>
        <v>FORECAST</v>
      </c>
      <c r="I5" s="16" t="str">
        <f>IF(I6&lt;=Inputs!$A$2,"ACTUALS","FORECAST")</f>
        <v>FORECAST</v>
      </c>
      <c r="J5" s="16" t="str">
        <f>IF(J6&lt;=Inputs!$A$2,"ACTUALS","FORECAST")</f>
        <v>FORECAST</v>
      </c>
      <c r="K5" s="16" t="str">
        <f>IF(K6&lt;=Inputs!$A$2,"ACTUALS","FORECAST")</f>
        <v>FORECAST</v>
      </c>
      <c r="L5" s="16" t="str">
        <f>IF(L6&lt;=Inputs!$A$2,"ACTUALS","FORECAST")</f>
        <v>FORECAST</v>
      </c>
      <c r="M5" s="16" t="str">
        <f>IF(M6&lt;=Inputs!$A$2,"ACTUALS","FORECAST")</f>
        <v>FORECAST</v>
      </c>
      <c r="N5" s="16" t="str">
        <f>IF(N6&lt;=Inputs!$A$2,"ACTUALS","FORECAST")</f>
        <v>FORECAST</v>
      </c>
      <c r="O5" s="145">
        <v>2022</v>
      </c>
      <c r="P5" s="145">
        <v>2022</v>
      </c>
      <c r="Q5" s="105" t="s">
        <v>190</v>
      </c>
      <c r="R5" s="105"/>
      <c r="S5" s="17" t="s">
        <v>1</v>
      </c>
      <c r="T5" s="106" t="s">
        <v>2</v>
      </c>
      <c r="U5" s="106"/>
    </row>
    <row r="6" spans="1:21" s="3" customFormat="1">
      <c r="A6" s="18" t="s">
        <v>0</v>
      </c>
      <c r="B6" s="19" t="s">
        <v>3</v>
      </c>
      <c r="C6" s="20">
        <v>44592</v>
      </c>
      <c r="D6" s="20">
        <v>44620</v>
      </c>
      <c r="E6" s="20">
        <v>44651</v>
      </c>
      <c r="F6" s="20">
        <v>44681</v>
      </c>
      <c r="G6" s="20">
        <v>44712</v>
      </c>
      <c r="H6" s="20">
        <v>44742</v>
      </c>
      <c r="I6" s="20">
        <v>44773</v>
      </c>
      <c r="J6" s="20">
        <v>44804</v>
      </c>
      <c r="K6" s="20">
        <v>44834</v>
      </c>
      <c r="L6" s="20">
        <v>44865</v>
      </c>
      <c r="M6" s="20">
        <v>44895</v>
      </c>
      <c r="N6" s="20">
        <v>44926</v>
      </c>
      <c r="O6" s="146" t="s">
        <v>4</v>
      </c>
      <c r="P6" s="146" t="s">
        <v>5</v>
      </c>
      <c r="Q6" s="21" t="s">
        <v>6</v>
      </c>
      <c r="R6" s="22" t="s">
        <v>7</v>
      </c>
      <c r="S6" s="23">
        <v>2021</v>
      </c>
      <c r="T6" s="104" t="s">
        <v>6</v>
      </c>
      <c r="U6" s="25" t="s">
        <v>7</v>
      </c>
    </row>
    <row r="7" spans="1:21" s="3" customFormat="1" outlineLevel="4">
      <c r="A7" s="26"/>
      <c r="B7" s="27" t="s">
        <v>8</v>
      </c>
      <c r="C7" s="27"/>
      <c r="H7" s="4"/>
      <c r="I7" s="4"/>
      <c r="O7" s="147"/>
      <c r="P7" s="147"/>
      <c r="Q7" s="4"/>
      <c r="R7" s="5"/>
    </row>
    <row r="8" spans="1:21" s="3" customFormat="1" outlineLevel="4">
      <c r="A8" s="26"/>
      <c r="B8" s="28" t="s">
        <v>9</v>
      </c>
      <c r="C8" s="113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48">
        <f t="shared" ref="O8:O13" si="0">SUM(C8:N8)</f>
        <v>0</v>
      </c>
      <c r="P8" s="148">
        <f t="shared" ref="P8:P13" si="1">SUM(C8:N8)</f>
        <v>0</v>
      </c>
      <c r="Q8" s="115"/>
      <c r="R8" s="5"/>
      <c r="S8" s="30"/>
      <c r="T8" s="30"/>
    </row>
    <row r="9" spans="1:21" s="3" customFormat="1" outlineLevel="4">
      <c r="A9" s="26"/>
      <c r="B9" s="28" t="s">
        <v>10</v>
      </c>
      <c r="C9" s="113">
        <v>0</v>
      </c>
      <c r="D9" s="114"/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48">
        <f t="shared" si="0"/>
        <v>0</v>
      </c>
      <c r="P9" s="148">
        <f t="shared" si="1"/>
        <v>0</v>
      </c>
      <c r="Q9" s="115"/>
      <c r="R9" s="5"/>
      <c r="S9" s="30"/>
      <c r="T9" s="30"/>
    </row>
    <row r="10" spans="1:21" s="3" customFormat="1" outlineLevel="4">
      <c r="A10" s="26"/>
      <c r="B10" s="28" t="s">
        <v>11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48">
        <f t="shared" si="0"/>
        <v>0</v>
      </c>
      <c r="P10" s="148">
        <f t="shared" si="1"/>
        <v>0</v>
      </c>
      <c r="Q10" s="115"/>
      <c r="R10" s="5"/>
      <c r="S10" s="30"/>
      <c r="T10" s="30"/>
    </row>
    <row r="11" spans="1:21" s="3" customFormat="1" outlineLevel="4">
      <c r="A11" s="26"/>
      <c r="B11" s="28" t="s">
        <v>12</v>
      </c>
      <c r="C11" s="114">
        <v>0</v>
      </c>
      <c r="D11" s="114">
        <v>0</v>
      </c>
      <c r="E11" s="114">
        <v>0</v>
      </c>
      <c r="F11" s="114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48">
        <f t="shared" si="0"/>
        <v>0</v>
      </c>
      <c r="P11" s="148">
        <f t="shared" si="1"/>
        <v>0</v>
      </c>
      <c r="Q11" s="115"/>
      <c r="R11" s="5"/>
      <c r="S11" s="30"/>
      <c r="T11" s="30"/>
    </row>
    <row r="12" spans="1:21" s="3" customFormat="1" outlineLevel="4">
      <c r="A12" s="26"/>
      <c r="B12" s="28" t="s">
        <v>13</v>
      </c>
      <c r="C12" s="114">
        <f>IF(AND(MATCH($B$1,Inputs!$A$4:$A$6),Inputs!$A$2&gt;=DATE(2017,1,1)),VLOOKUP($B$1,Inputs!$A$4:$C$6,3,FALSE)/12,0)</f>
        <v>666666.66666666663</v>
      </c>
      <c r="D12" s="114">
        <f>IF(AND(MATCH($B$1,Inputs!$A$4:$A$6),Inputs!$A$2&gt;=DATE(2017,1,1)),(VLOOKUP($B$1,Inputs!$A$4:$C$6,3,FALSE)-SUM(C19))/11,0)</f>
        <v>666666.66666666663</v>
      </c>
      <c r="E12" s="114">
        <f>IF(AND(MATCH($B$1,Inputs!$A$4:$A$6),Inputs!$A$2&gt;=DATE(2017,1,1)),(VLOOKUP($B$1,Inputs!$A$4:$C$6,3,FALSE)-SUM(C19:D19))/10,0)</f>
        <v>666666.66666666674</v>
      </c>
      <c r="F12" s="114">
        <f>IF(AND(MATCH($B$1,Inputs!$A$4:$A$6),Inputs!$A$2&gt;=DATE(2017,1,1)),(VLOOKUP($B$1,Inputs!$A$4:$C$6,3,FALSE)-SUM(C19:E19))/9,0)</f>
        <v>666666.66666666663</v>
      </c>
      <c r="G12" s="114">
        <f>IF(AND(MATCH($B$1,Inputs!$A$4:$A$6),Inputs!$A$2&gt;=DATE(2017,1,1)),(VLOOKUP($B$1,Inputs!$A$4:$C$6,3,FALSE)-SUM(C19:F19))/8,0)</f>
        <v>666666.66666666674</v>
      </c>
      <c r="H12" s="114">
        <f>IF(AND(MATCH($B$1,Inputs!$A$4:$A$6),Inputs!$A$2&gt;=DATE(2017,1,1)),(VLOOKUP($B$1,Inputs!$A$4:$C$6,3,FALSE)-SUM(C19:G19))/7,0)</f>
        <v>666666.66666666674</v>
      </c>
      <c r="I12" s="114">
        <f>IF(AND(MATCH($B$1,Inputs!$A$4:$A$6),Inputs!$A$2&gt;=DATE(2017,1,1)),(VLOOKUP($B$1,Inputs!$A$4:$C$6,3,FALSE)-SUM(C19:H19))/6,0)</f>
        <v>666666.66666666663</v>
      </c>
      <c r="J12" s="114">
        <f>IF(AND(MATCH($B$1,Inputs!$A$4:$A$6),Inputs!$A$2&gt;=DATE(2017,1,1)),(VLOOKUP($B$1,Inputs!$A$4:$C$6,3,FALSE)-SUM(C19:I19))/5,0)</f>
        <v>666666.66666666663</v>
      </c>
      <c r="K12" s="114">
        <f>IF(AND(MATCH($B$1,Inputs!$A$4:$A$6),Inputs!$A$2&gt;=DATE(2017,1,1)),(VLOOKUP($B$1,Inputs!$A$4:$C$6,3,FALSE)-SUM(C19:J19))/4,0)</f>
        <v>666666.66666666651</v>
      </c>
      <c r="L12" s="114">
        <f>IF(AND(MATCH($B$1,Inputs!$A$4:$A$6),Inputs!$A$2&gt;=DATE(2017,1,1)),(VLOOKUP($B$1,Inputs!$A$4:$C$6,3,FALSE)-SUM(C19:K19))/3,0)</f>
        <v>666666.66666666663</v>
      </c>
      <c r="M12" s="114">
        <f>IF(AND(MATCH($B$1,Inputs!$A$4:$A$6),Inputs!$A$2&gt;=DATE(2017,1,1)),(VLOOKUP($B$1,Inputs!$A$4:$C$6,3,FALSE)-SUM(C19:L19))/2,0)</f>
        <v>666666.66666666651</v>
      </c>
      <c r="N12" s="114">
        <f>IF(AND(MATCH($B$1,Inputs!$A$4:$A$6),Inputs!$A$2&gt;=DATE(2017,1,1)),(VLOOKUP($B$1,Inputs!$A$4:$C$6,3,FALSE)-SUM(C19:M19))/1,0)</f>
        <v>666666.66666666605</v>
      </c>
      <c r="O12" s="148">
        <f t="shared" si="0"/>
        <v>8000000</v>
      </c>
      <c r="P12" s="148">
        <f t="shared" si="1"/>
        <v>8000000</v>
      </c>
      <c r="Q12" s="115"/>
      <c r="R12" s="5"/>
      <c r="S12" s="32"/>
      <c r="T12" s="32"/>
    </row>
    <row r="13" spans="1:21" s="3" customFormat="1" outlineLevel="4">
      <c r="A13" s="26"/>
      <c r="B13" s="28" t="s">
        <v>14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48">
        <f t="shared" si="0"/>
        <v>0</v>
      </c>
      <c r="P13" s="148">
        <f t="shared" si="1"/>
        <v>0</v>
      </c>
      <c r="Q13" s="115"/>
      <c r="R13" s="5"/>
      <c r="S13" s="32"/>
      <c r="T13" s="32"/>
    </row>
    <row r="14" spans="1:21" s="3" customFormat="1" outlineLevel="4">
      <c r="A14" s="26"/>
      <c r="B14" s="33" t="s">
        <v>15</v>
      </c>
      <c r="C14" s="116">
        <f t="shared" ref="C14:N14" si="2">SUM(C7:C13)</f>
        <v>666666.66666666663</v>
      </c>
      <c r="D14" s="116">
        <f t="shared" si="2"/>
        <v>666666.66666666663</v>
      </c>
      <c r="E14" s="116">
        <f t="shared" si="2"/>
        <v>666666.66666666674</v>
      </c>
      <c r="F14" s="116">
        <f t="shared" si="2"/>
        <v>666666.66666666663</v>
      </c>
      <c r="G14" s="116">
        <f t="shared" si="2"/>
        <v>666666.66666666674</v>
      </c>
      <c r="H14" s="117">
        <f t="shared" si="2"/>
        <v>666666.66666666674</v>
      </c>
      <c r="I14" s="117">
        <f t="shared" si="2"/>
        <v>666666.66666666663</v>
      </c>
      <c r="J14" s="116">
        <f t="shared" si="2"/>
        <v>666666.66666666663</v>
      </c>
      <c r="K14" s="116">
        <f t="shared" si="2"/>
        <v>666666.66666666651</v>
      </c>
      <c r="L14" s="116">
        <f t="shared" si="2"/>
        <v>666666.66666666663</v>
      </c>
      <c r="M14" s="116">
        <f t="shared" si="2"/>
        <v>666666.66666666651</v>
      </c>
      <c r="N14" s="116">
        <f t="shared" si="2"/>
        <v>666666.66666666605</v>
      </c>
      <c r="O14" s="149">
        <f>SUM(O7:O13)</f>
        <v>8000000</v>
      </c>
      <c r="P14" s="149">
        <f>SUM(P7:P13)</f>
        <v>8000000</v>
      </c>
      <c r="Q14" s="118"/>
      <c r="R14" s="34"/>
      <c r="S14" s="35"/>
      <c r="T14" s="35"/>
    </row>
    <row r="15" spans="1:21" s="3" customFormat="1" outlineLevel="5">
      <c r="A15" s="26"/>
      <c r="B15" s="27" t="s">
        <v>16</v>
      </c>
      <c r="C15" s="113"/>
      <c r="D15" s="113"/>
      <c r="E15" s="113"/>
      <c r="F15" s="113"/>
      <c r="G15" s="113"/>
      <c r="H15" s="119"/>
      <c r="I15" s="119"/>
      <c r="J15" s="113"/>
      <c r="K15" s="113"/>
      <c r="L15" s="113"/>
      <c r="M15" s="113"/>
      <c r="N15" s="113"/>
      <c r="O15" s="150"/>
      <c r="P15" s="150"/>
      <c r="Q15" s="119"/>
      <c r="R15" s="36"/>
      <c r="S15" s="37"/>
      <c r="T15" s="37"/>
    </row>
    <row r="16" spans="1:21" s="3" customFormat="1" outlineLevel="5">
      <c r="A16" s="26"/>
      <c r="B16" s="28" t="s">
        <v>9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50">
        <f>SUM($C16:$N16)</f>
        <v>0</v>
      </c>
      <c r="P16" s="150">
        <f>SUM($C16:$N16)</f>
        <v>0</v>
      </c>
      <c r="Q16" s="119"/>
      <c r="R16" s="36"/>
      <c r="S16" s="37"/>
      <c r="T16" s="37"/>
    </row>
    <row r="17" spans="1:25" s="3" customFormat="1" outlineLevel="5">
      <c r="A17" s="26"/>
      <c r="B17" s="28" t="s">
        <v>10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48">
        <f>SUM(C17:N17)</f>
        <v>0</v>
      </c>
      <c r="P17" s="150">
        <f>SUM($C17:$N17)</f>
        <v>0</v>
      </c>
      <c r="Q17" s="115"/>
      <c r="R17" s="5"/>
      <c r="S17" s="32"/>
      <c r="T17" s="32"/>
    </row>
    <row r="18" spans="1:25" s="3" customFormat="1" outlineLevel="5">
      <c r="A18" s="26"/>
      <c r="B18" s="33" t="s">
        <v>17</v>
      </c>
      <c r="C18" s="116">
        <f t="shared" ref="C18:N18" si="3">SUM(C15:C17)</f>
        <v>0</v>
      </c>
      <c r="D18" s="116">
        <f t="shared" si="3"/>
        <v>0</v>
      </c>
      <c r="E18" s="116">
        <f t="shared" si="3"/>
        <v>0</v>
      </c>
      <c r="F18" s="116">
        <f t="shared" si="3"/>
        <v>0</v>
      </c>
      <c r="G18" s="116">
        <f t="shared" si="3"/>
        <v>0</v>
      </c>
      <c r="H18" s="117">
        <f t="shared" si="3"/>
        <v>0</v>
      </c>
      <c r="I18" s="117">
        <f t="shared" si="3"/>
        <v>0</v>
      </c>
      <c r="J18" s="116">
        <f t="shared" si="3"/>
        <v>0</v>
      </c>
      <c r="K18" s="116">
        <f t="shared" si="3"/>
        <v>0</v>
      </c>
      <c r="L18" s="116">
        <f t="shared" si="3"/>
        <v>0</v>
      </c>
      <c r="M18" s="116">
        <f t="shared" si="3"/>
        <v>0</v>
      </c>
      <c r="N18" s="116">
        <f t="shared" si="3"/>
        <v>0</v>
      </c>
      <c r="O18" s="149">
        <f>SUM($O15:$O17)</f>
        <v>0</v>
      </c>
      <c r="P18" s="149">
        <f>SUM($O15:$O17)</f>
        <v>0</v>
      </c>
      <c r="Q18" s="118"/>
      <c r="R18" s="34"/>
      <c r="S18" s="35"/>
      <c r="T18" s="35"/>
    </row>
    <row r="19" spans="1:25" s="3" customFormat="1" outlineLevel="2">
      <c r="A19" s="26"/>
      <c r="B19" s="38" t="s">
        <v>18</v>
      </c>
      <c r="C19" s="120">
        <f t="shared" ref="C19:N19" si="4">C14-C18</f>
        <v>666666.66666666663</v>
      </c>
      <c r="D19" s="120">
        <f t="shared" si="4"/>
        <v>666666.66666666663</v>
      </c>
      <c r="E19" s="120">
        <f t="shared" si="4"/>
        <v>666666.66666666674</v>
      </c>
      <c r="F19" s="120">
        <f t="shared" si="4"/>
        <v>666666.66666666663</v>
      </c>
      <c r="G19" s="120">
        <f t="shared" si="4"/>
        <v>666666.66666666674</v>
      </c>
      <c r="H19" s="120">
        <f t="shared" si="4"/>
        <v>666666.66666666674</v>
      </c>
      <c r="I19" s="120">
        <f t="shared" si="4"/>
        <v>666666.66666666663</v>
      </c>
      <c r="J19" s="120">
        <f t="shared" si="4"/>
        <v>666666.66666666663</v>
      </c>
      <c r="K19" s="120">
        <f t="shared" si="4"/>
        <v>666666.66666666651</v>
      </c>
      <c r="L19" s="120">
        <f t="shared" si="4"/>
        <v>666666.66666666663</v>
      </c>
      <c r="M19" s="120">
        <f t="shared" si="4"/>
        <v>666666.66666666651</v>
      </c>
      <c r="N19" s="120">
        <f t="shared" si="4"/>
        <v>666666.66666666605</v>
      </c>
      <c r="O19" s="151">
        <f>$O14-$O18</f>
        <v>8000000</v>
      </c>
      <c r="P19" s="151">
        <f>$O14-$O18</f>
        <v>8000000</v>
      </c>
      <c r="Q19" s="121">
        <f>+O19-P19</f>
        <v>0</v>
      </c>
      <c r="R19" s="39">
        <f>IF(ISERROR(Q19/P19),0,(Q19/P19))</f>
        <v>0</v>
      </c>
      <c r="S19" s="40">
        <v>5006235</v>
      </c>
      <c r="T19" s="41">
        <f>O19-S19</f>
        <v>2993765</v>
      </c>
      <c r="U19" s="42">
        <f>T19/S19</f>
        <v>0.59800728491571009</v>
      </c>
      <c r="Y19" s="43"/>
    </row>
    <row r="20" spans="1:25" s="3" customFormat="1">
      <c r="A20" s="26"/>
      <c r="B20" s="27" t="s">
        <v>19</v>
      </c>
      <c r="C20" s="113" t="s">
        <v>0</v>
      </c>
      <c r="D20" s="113"/>
      <c r="E20" s="113"/>
      <c r="F20" s="113"/>
      <c r="G20" s="113"/>
      <c r="H20" s="119"/>
      <c r="I20" s="119"/>
      <c r="J20" s="113"/>
      <c r="K20" s="113"/>
      <c r="L20" s="113"/>
      <c r="M20" s="113"/>
      <c r="N20" s="113"/>
      <c r="O20" s="150"/>
      <c r="P20" s="150"/>
      <c r="Q20" s="119"/>
      <c r="R20" s="36"/>
      <c r="S20" s="44"/>
      <c r="T20" s="29"/>
    </row>
    <row r="21" spans="1:25" s="3" customFormat="1">
      <c r="A21" s="26" t="s">
        <v>20</v>
      </c>
      <c r="B21" s="27" t="s">
        <v>21</v>
      </c>
      <c r="C21" s="113">
        <f>Inputs!F6/12</f>
        <v>141666.66666666666</v>
      </c>
      <c r="D21" s="113">
        <f>C21*IF(1+(IF(MATCH($B$1,Inputs!$A$4:$A$6,0),VLOOKUP('Business Unit 3'!$B$1,Inputs!$A$4:$Q$6,8,FALSE)/12,0))=0,"-",1+(IF(MATCH($B$1,Inputs!$A$4:$A$6,0),VLOOKUP('Business Unit 3'!$B$1,Inputs!$A$4:$Q$6,8,FALSE)/12,0)))</f>
        <v>143142.36111111112</v>
      </c>
      <c r="E21" s="113">
        <f>D21*IF(1+(IF(MATCH($B$1,Inputs!$A$4:$A$6,0),VLOOKUP('Business Unit 3'!$B$1,Inputs!$A$4:$Q$6,8,FALSE)/12,0))=0,"-",1+(IF(MATCH($B$1,Inputs!$A$4:$A$6,0),VLOOKUP('Business Unit 3'!$B$1,Inputs!$A$4:$Q$6,8,FALSE)/12,0)))</f>
        <v>144633.4273726852</v>
      </c>
      <c r="F21" s="113">
        <f>E21*IF(1+(IF(MATCH($B$1,Inputs!$A$4:$A$6,0),VLOOKUP('Business Unit 3'!$B$1,Inputs!$A$4:$Q$6,8,FALSE)/12,0))=0,"-",1+(IF(MATCH($B$1,Inputs!$A$4:$A$6,0),VLOOKUP('Business Unit 3'!$B$1,Inputs!$A$4:$Q$6,8,FALSE)/12,0)))</f>
        <v>146140.02557448403</v>
      </c>
      <c r="G21" s="113">
        <f>F21*IF(1+(IF(MATCH($B$1,Inputs!$A$4:$A$6,0),VLOOKUP('Business Unit 3'!$B$1,Inputs!$A$4:$Q$6,8,FALSE)/12,0))=0,"-",1+(IF(MATCH($B$1,Inputs!$A$4:$A$6,0),VLOOKUP('Business Unit 3'!$B$1,Inputs!$A$4:$Q$6,8,FALSE)/12,0)))</f>
        <v>147662.31750755158</v>
      </c>
      <c r="H21" s="113">
        <f>G21*IF(1+(IF(MATCH($B$1,Inputs!$A$4:$A$6,0),VLOOKUP('Business Unit 3'!$B$1,Inputs!$A$4:$Q$6,8,FALSE)/12,0))=0,"-",1+(IF(MATCH($B$1,Inputs!$A$4:$A$6,0),VLOOKUP('Business Unit 3'!$B$1,Inputs!$A$4:$Q$6,8,FALSE)/12,0)))</f>
        <v>149200.46664825524</v>
      </c>
      <c r="I21" s="113">
        <f>H21*IF(1+(IF(MATCH($B$1,Inputs!$A$4:$A$6,0),VLOOKUP('Business Unit 3'!$B$1,Inputs!$A$4:$Q$6,8,FALSE)/12,0))=0,"-",1+(IF(MATCH($B$1,Inputs!$A$4:$A$6,0),VLOOKUP('Business Unit 3'!$B$1,Inputs!$A$4:$Q$6,8,FALSE)/12,0)))</f>
        <v>150754.63817584125</v>
      </c>
      <c r="J21" s="113">
        <f>I21*IF(1+(IF(MATCH($B$1,Inputs!$A$4:$A$6,0),VLOOKUP('Business Unit 3'!$B$1,Inputs!$A$4:$Q$6,8,FALSE)/12,0))=0,"-",1+(IF(MATCH($B$1,Inputs!$A$4:$A$6,0),VLOOKUP('Business Unit 3'!$B$1,Inputs!$A$4:$Q$6,8,FALSE)/12,0)))</f>
        <v>152324.99899017293</v>
      </c>
      <c r="K21" s="113">
        <f>J21*IF(1+(IF(MATCH($B$1,Inputs!$A$4:$A$6,0),VLOOKUP('Business Unit 3'!$B$1,Inputs!$A$4:$Q$6,8,FALSE)/12,0))=0,"-",1+(IF(MATCH($B$1,Inputs!$A$4:$A$6,0),VLOOKUP('Business Unit 3'!$B$1,Inputs!$A$4:$Q$6,8,FALSE)/12,0)))</f>
        <v>153911.7177296539</v>
      </c>
      <c r="L21" s="113">
        <f>K21*IF(1+(IF(MATCH($B$1,Inputs!$A$4:$A$6,0),VLOOKUP('Business Unit 3'!$B$1,Inputs!$A$4:$Q$6,8,FALSE)/12,0))=0,"-",1+(IF(MATCH($B$1,Inputs!$A$4:$A$6,0),VLOOKUP('Business Unit 3'!$B$1,Inputs!$A$4:$Q$6,8,FALSE)/12,0)))</f>
        <v>155514.9647893378</v>
      </c>
      <c r="M21" s="113">
        <f>L21*IF(1+(IF(MATCH($B$1,Inputs!$A$4:$A$6,0),VLOOKUP('Business Unit 3'!$B$1,Inputs!$A$4:$Q$6,8,FALSE)/12,0))=0,"-",1+(IF(MATCH($B$1,Inputs!$A$4:$A$6,0),VLOOKUP('Business Unit 3'!$B$1,Inputs!$A$4:$Q$6,8,FALSE)/12,0)))</f>
        <v>157134.91233922675</v>
      </c>
      <c r="N21" s="113">
        <f>M21*IF(1+(IF(MATCH($B$1,Inputs!$A$4:$A$6,0),VLOOKUP('Business Unit 3'!$B$1,Inputs!$A$4:$Q$6,8,FALSE)/12,0))=0,"-",1+(IF(MATCH($B$1,Inputs!$A$4:$A$6,0),VLOOKUP('Business Unit 3'!$B$1,Inputs!$A$4:$Q$6,8,FALSE)/12,0)))</f>
        <v>158771.73434276038</v>
      </c>
      <c r="O21" s="148">
        <f>IF(SUM($C21:$N21)=0,"-",SUM($C21:$N21))</f>
        <v>1800858.2312477469</v>
      </c>
      <c r="P21" s="148">
        <f>IF(SUM($C21:$N21)=0,"-",SUM($C21:$N21))</f>
        <v>1800858.2312477469</v>
      </c>
      <c r="Q21" s="115" t="str">
        <f>IFERROR(IF(+O21-P21=0,"-",+O21-P21),"-")</f>
        <v>-</v>
      </c>
      <c r="R21" s="45">
        <f>IF(ISERROR(Q21/P21),0,(Q21/P21))</f>
        <v>0</v>
      </c>
      <c r="S21" s="46">
        <v>1966779</v>
      </c>
      <c r="T21" s="31">
        <f>IFERROR(IF(O21-S21=0,"-",O21-S21),"-")</f>
        <v>-165920.76875225315</v>
      </c>
      <c r="U21" s="47">
        <f>IF(ISERROR(T21/S21),0,(T21/S21))</f>
        <v>-8.4361673961463463E-2</v>
      </c>
    </row>
    <row r="22" spans="1:25" s="3" customFormat="1">
      <c r="A22" s="48"/>
      <c r="B22" s="27" t="s">
        <v>22</v>
      </c>
      <c r="C22" s="119">
        <f>IF(C21*IF(MATCH($B$1,Inputs!$A$4:$A$6,0),VLOOKUP('Business Unit 3'!$B$1,Inputs!$A$4:$Q$6,9,FALSE),0)=0,"-",C21*IF(MATCH($B$1,Inputs!$A$4:$A$6,0),VLOOKUP('Business Unit 3'!$B$1,Inputs!$A$4:$Q$6,9,FALSE),"-"))</f>
        <v>19833.333333333332</v>
      </c>
      <c r="D22" s="119">
        <f>IF(D21*IF(MATCH($B$1,Inputs!$A$4:$A$6,0),VLOOKUP('Business Unit 3'!$B$1,Inputs!$A$4:$Q$6,9,FALSE),0)=0,"-",D21*IF(MATCH($B$1,Inputs!$A$4:$A$6,0),VLOOKUP('Business Unit 3'!$B$1,Inputs!$A$4:$Q$6,9,FALSE),"-"))</f>
        <v>20039.930555555558</v>
      </c>
      <c r="E22" s="119">
        <f>IF(E21*IF(MATCH($B$1,Inputs!$A$4:$A$6,0),VLOOKUP('Business Unit 3'!$B$1,Inputs!$A$4:$Q$6,9,FALSE),0)=0,"-",E21*IF(MATCH($B$1,Inputs!$A$4:$A$6,0),VLOOKUP('Business Unit 3'!$B$1,Inputs!$A$4:$Q$6,9,FALSE),"-"))</f>
        <v>20248.679832175931</v>
      </c>
      <c r="F22" s="119">
        <f>IF(F21*IF(MATCH($B$1,Inputs!$A$4:$A$6,0),VLOOKUP('Business Unit 3'!$B$1,Inputs!$A$4:$Q$6,9,FALSE),0)=0,"-",F21*IF(MATCH($B$1,Inputs!$A$4:$A$6,0),VLOOKUP('Business Unit 3'!$B$1,Inputs!$A$4:$Q$6,9,FALSE),"-"))</f>
        <v>20459.603580427767</v>
      </c>
      <c r="G22" s="119">
        <f>IF(G21*IF(MATCH($B$1,Inputs!$A$4:$A$6,0),VLOOKUP('Business Unit 3'!$B$1,Inputs!$A$4:$Q$6,9,FALSE),0)=0,"-",G21*IF(MATCH($B$1,Inputs!$A$4:$A$6,0),VLOOKUP('Business Unit 3'!$B$1,Inputs!$A$4:$Q$6,9,FALSE),"-"))</f>
        <v>20672.724451057224</v>
      </c>
      <c r="H22" s="119">
        <f>IF(H21*IF(MATCH($B$1,Inputs!$A$4:$A$6,0),VLOOKUP('Business Unit 3'!$B$1,Inputs!$A$4:$Q$6,9,FALSE),0)=0,"-",H21*IF(MATCH($B$1,Inputs!$A$4:$A$6,0),VLOOKUP('Business Unit 3'!$B$1,Inputs!$A$4:$Q$6,9,FALSE),"-"))</f>
        <v>20888.065330755737</v>
      </c>
      <c r="I22" s="119">
        <f>IF(I21*IF(MATCH($B$1,Inputs!$A$4:$A$6,0),VLOOKUP('Business Unit 3'!$B$1,Inputs!$A$4:$Q$6,9,FALSE),0)=0,"-",I21*IF(MATCH($B$1,Inputs!$A$4:$A$6,0),VLOOKUP('Business Unit 3'!$B$1,Inputs!$A$4:$Q$6,9,FALSE),"-"))</f>
        <v>21105.649344617777</v>
      </c>
      <c r="J22" s="119">
        <f>IF(J21*IF(MATCH($B$1,Inputs!$A$4:$A$6,0),VLOOKUP('Business Unit 3'!$B$1,Inputs!$A$4:$Q$6,9,FALSE),0)=0,"-",J21*IF(MATCH($B$1,Inputs!$A$4:$A$6,0),VLOOKUP('Business Unit 3'!$B$1,Inputs!$A$4:$Q$6,9,FALSE),"-"))</f>
        <v>21325.499858624211</v>
      </c>
      <c r="K22" s="119">
        <f>IF(K21*IF(MATCH($B$1,Inputs!$A$4:$A$6,0),VLOOKUP('Business Unit 3'!$B$1,Inputs!$A$4:$Q$6,9,FALSE),0)=0,"-",K21*IF(MATCH($B$1,Inputs!$A$4:$A$6,0),VLOOKUP('Business Unit 3'!$B$1,Inputs!$A$4:$Q$6,9,FALSE),"-"))</f>
        <v>21547.64048215155</v>
      </c>
      <c r="L22" s="119">
        <f>IF(L21*IF(MATCH($B$1,Inputs!$A$4:$A$6,0),VLOOKUP('Business Unit 3'!$B$1,Inputs!$A$4:$Q$6,9,FALSE),0)=0,"-",L21*IF(MATCH($B$1,Inputs!$A$4:$A$6,0),VLOOKUP('Business Unit 3'!$B$1,Inputs!$A$4:$Q$6,9,FALSE),"-"))</f>
        <v>21772.095070507294</v>
      </c>
      <c r="M22" s="119">
        <f>IF(M21*IF(MATCH($B$1,Inputs!$A$4:$A$6,0),VLOOKUP('Business Unit 3'!$B$1,Inputs!$A$4:$Q$6,9,FALSE),0)=0,"-",M21*IF(MATCH($B$1,Inputs!$A$4:$A$6,0),VLOOKUP('Business Unit 3'!$B$1,Inputs!$A$4:$Q$6,9,FALSE),"-"))</f>
        <v>21998.887727491747</v>
      </c>
      <c r="N22" s="119">
        <f>IF(N21*IF(MATCH($B$1,Inputs!$A$4:$A$6,0),VLOOKUP('Business Unit 3'!$B$1,Inputs!$A$4:$Q$6,9,FALSE),0)=0,"-",N21*IF(MATCH($B$1,Inputs!$A$4:$A$6,0),VLOOKUP('Business Unit 3'!$B$1,Inputs!$A$4:$Q$6,9,FALSE),"-"))</f>
        <v>22228.042807986454</v>
      </c>
      <c r="O22" s="148">
        <f t="shared" ref="O22:P72" si="5">IF(SUM($C22:$N22)=0,"-",SUM($C22:$N22))</f>
        <v>252120.15237468461</v>
      </c>
      <c r="P22" s="148">
        <f t="shared" si="5"/>
        <v>252120.15237468461</v>
      </c>
      <c r="Q22" s="115" t="str">
        <f t="shared" ref="Q22:Q72" si="6">IFERROR(IF(+O22-P22=0,"-",+O22-P22),"-")</f>
        <v>-</v>
      </c>
      <c r="R22" s="5">
        <f t="shared" ref="R22:R72" si="7">IF(ISERROR(Q22/P22),0,(Q22/P22))</f>
        <v>0</v>
      </c>
      <c r="S22" s="46">
        <v>881306</v>
      </c>
      <c r="T22" s="31">
        <f t="shared" ref="T22:T72" si="8">IFERROR(IF(O22-S22=0,"-",O22-S22),"-")</f>
        <v>-629185.84762531542</v>
      </c>
      <c r="U22" s="47">
        <f t="shared" ref="U22:U73" si="9">IF(ISERROR(T22/S22),0,(T22/S22))</f>
        <v>-0.7139243890604573</v>
      </c>
    </row>
    <row r="23" spans="1:25" s="3" customFormat="1">
      <c r="A23" s="48" t="s">
        <v>23</v>
      </c>
      <c r="B23" s="27" t="s">
        <v>24</v>
      </c>
      <c r="C23" s="113">
        <f>IF(C21*IF(MATCH($B$1,Inputs!$A$4:$A$6,0),VLOOKUP('Business Unit 3'!$B$1,Inputs!$A$4:$Q$6,10,FALSE),0)=0,"-",C21*IF(MATCH($B$1,Inputs!$A$4:$A$6,0),VLOOKUP('Business Unit 3'!$B$1,Inputs!$A$4:$Q$6,10,FALSE),0))</f>
        <v>17000</v>
      </c>
      <c r="D23" s="113">
        <f>IF(D21*IF(MATCH($B$1,Inputs!$A$4:$A$6,0),VLOOKUP('Business Unit 3'!$B$1,Inputs!$A$4:$Q$6,10,FALSE),0)=0,"-",D21*IF(MATCH($B$1,Inputs!$A$4:$A$6,0),VLOOKUP('Business Unit 3'!$B$1,Inputs!$A$4:$Q$6,10,FALSE),0))</f>
        <v>17177.083333333336</v>
      </c>
      <c r="E23" s="113">
        <f>IF(E21*IF(MATCH($B$1,Inputs!$A$4:$A$6,0),VLOOKUP('Business Unit 3'!$B$1,Inputs!$A$4:$Q$6,10,FALSE),0)=0,"-",E21*IF(MATCH($B$1,Inputs!$A$4:$A$6,0),VLOOKUP('Business Unit 3'!$B$1,Inputs!$A$4:$Q$6,10,FALSE),0))</f>
        <v>17356.011284722223</v>
      </c>
      <c r="F23" s="113">
        <f>IF(F21*IF(MATCH($B$1,Inputs!$A$4:$A$6,0),VLOOKUP('Business Unit 3'!$B$1,Inputs!$A$4:$Q$6,10,FALSE),0)=0,"-",F21*IF(MATCH($B$1,Inputs!$A$4:$A$6,0),VLOOKUP('Business Unit 3'!$B$1,Inputs!$A$4:$Q$6,10,FALSE),0))</f>
        <v>17536.803068938083</v>
      </c>
      <c r="G23" s="113">
        <f>IF(G21*IF(MATCH($B$1,Inputs!$A$4:$A$6,0),VLOOKUP('Business Unit 3'!$B$1,Inputs!$A$4:$Q$6,10,FALSE),0)=0,"-",G21*IF(MATCH($B$1,Inputs!$A$4:$A$6,0),VLOOKUP('Business Unit 3'!$B$1,Inputs!$A$4:$Q$6,10,FALSE),0))</f>
        <v>17719.478100906188</v>
      </c>
      <c r="H23" s="113">
        <f>IF(H21*IF(MATCH($B$1,Inputs!$A$4:$A$6,0),VLOOKUP('Business Unit 3'!$B$1,Inputs!$A$4:$Q$6,10,FALSE),0)=0,"-",H21*IF(MATCH($B$1,Inputs!$A$4:$A$6,0),VLOOKUP('Business Unit 3'!$B$1,Inputs!$A$4:$Q$6,10,FALSE),0))</f>
        <v>17904.055997790627</v>
      </c>
      <c r="I23" s="113">
        <f>IF(I21*IF(MATCH($B$1,Inputs!$A$4:$A$6,0),VLOOKUP('Business Unit 3'!$B$1,Inputs!$A$4:$Q$6,10,FALSE),0)=0,"-",I21*IF(MATCH($B$1,Inputs!$A$4:$A$6,0),VLOOKUP('Business Unit 3'!$B$1,Inputs!$A$4:$Q$6,10,FALSE),0))</f>
        <v>18090.556581100947</v>
      </c>
      <c r="J23" s="113">
        <f>IF(J21*IF(MATCH($B$1,Inputs!$A$4:$A$6,0),VLOOKUP('Business Unit 3'!$B$1,Inputs!$A$4:$Q$6,10,FALSE),0)=0,"-",J21*IF(MATCH($B$1,Inputs!$A$4:$A$6,0),VLOOKUP('Business Unit 3'!$B$1,Inputs!$A$4:$Q$6,10,FALSE),0))</f>
        <v>18278.999878820752</v>
      </c>
      <c r="K23" s="113">
        <f>IF(K21*IF(MATCH($B$1,Inputs!$A$4:$A$6,0),VLOOKUP('Business Unit 3'!$B$1,Inputs!$A$4:$Q$6,10,FALSE),0)=0,"-",K21*IF(MATCH($B$1,Inputs!$A$4:$A$6,0),VLOOKUP('Business Unit 3'!$B$1,Inputs!$A$4:$Q$6,10,FALSE),0))</f>
        <v>18469.406127558468</v>
      </c>
      <c r="L23" s="113">
        <f>IF(L21*IF(MATCH($B$1,Inputs!$A$4:$A$6,0),VLOOKUP('Business Unit 3'!$B$1,Inputs!$A$4:$Q$6,10,FALSE),0)=0,"-",L21*IF(MATCH($B$1,Inputs!$A$4:$A$6,0),VLOOKUP('Business Unit 3'!$B$1,Inputs!$A$4:$Q$6,10,FALSE),0))</f>
        <v>18661.795774720536</v>
      </c>
      <c r="M23" s="113">
        <f>IF(M21*IF(MATCH($B$1,Inputs!$A$4:$A$6,0),VLOOKUP('Business Unit 3'!$B$1,Inputs!$A$4:$Q$6,10,FALSE),0)=0,"-",M21*IF(MATCH($B$1,Inputs!$A$4:$A$6,0),VLOOKUP('Business Unit 3'!$B$1,Inputs!$A$4:$Q$6,10,FALSE),0))</f>
        <v>18856.189480707209</v>
      </c>
      <c r="N23" s="113">
        <f>IF(N21*IF(MATCH($B$1,Inputs!$A$4:$A$6,0),VLOOKUP('Business Unit 3'!$B$1,Inputs!$A$4:$Q$6,10,FALSE),0)=0,"-",N21*IF(MATCH($B$1,Inputs!$A$4:$A$6,0),VLOOKUP('Business Unit 3'!$B$1,Inputs!$A$4:$Q$6,10,FALSE),0))</f>
        <v>19052.608121131245</v>
      </c>
      <c r="O23" s="148">
        <f t="shared" si="5"/>
        <v>216102.98774972965</v>
      </c>
      <c r="P23" s="148">
        <f t="shared" si="5"/>
        <v>216102.98774972965</v>
      </c>
      <c r="Q23" s="115" t="str">
        <f t="shared" si="6"/>
        <v>-</v>
      </c>
      <c r="R23" s="5">
        <f t="shared" si="7"/>
        <v>0</v>
      </c>
      <c r="S23" s="46">
        <v>285183</v>
      </c>
      <c r="T23" s="31">
        <f t="shared" si="8"/>
        <v>-69080.012250270345</v>
      </c>
      <c r="U23" s="47">
        <f t="shared" si="9"/>
        <v>-0.24223047043572143</v>
      </c>
      <c r="X23" s="49"/>
    </row>
    <row r="24" spans="1:25" s="3" customFormat="1">
      <c r="A24" s="48" t="s">
        <v>25</v>
      </c>
      <c r="B24" s="27" t="s">
        <v>26</v>
      </c>
      <c r="C24" s="113">
        <f>IF(C21*IF(MATCH($B$1,Inputs!$A$4:$A$6,0),VLOOKUP('Business Unit 3'!$B$1,Inputs!$A$4:$Q$6,11,FALSE),"-")=0,"-",C21*IF(MATCH($B$1,Inputs!$A$4:$A$6,0),VLOOKUP('Business Unit 3'!$B$1,Inputs!$A$4:$Q$6,11,FALSE),"-"))</f>
        <v>2549.9999999999995</v>
      </c>
      <c r="D24" s="113">
        <f>IF(D21*IF(MATCH($B$1,Inputs!$A$4:$A$6,0),VLOOKUP('Business Unit 3'!$B$1,Inputs!$A$4:$Q$6,11,FALSE),"-")=0,"-",D21*IF(MATCH($B$1,Inputs!$A$4:$A$6,0),VLOOKUP('Business Unit 3'!$B$1,Inputs!$A$4:$Q$6,11,FALSE),"-"))</f>
        <v>2576.5625</v>
      </c>
      <c r="E24" s="113">
        <f>IF(E21*IF(MATCH($B$1,Inputs!$A$4:$A$6,0),VLOOKUP('Business Unit 3'!$B$1,Inputs!$A$4:$Q$6,11,FALSE),"-")=0,"-",E21*IF(MATCH($B$1,Inputs!$A$4:$A$6,0),VLOOKUP('Business Unit 3'!$B$1,Inputs!$A$4:$Q$6,11,FALSE),"-"))</f>
        <v>2603.4016927083335</v>
      </c>
      <c r="F24" s="113">
        <f>IF(F21*IF(MATCH($B$1,Inputs!$A$4:$A$6,0),VLOOKUP('Business Unit 3'!$B$1,Inputs!$A$4:$Q$6,11,FALSE),"-")=0,"-",F21*IF(MATCH($B$1,Inputs!$A$4:$A$6,0),VLOOKUP('Business Unit 3'!$B$1,Inputs!$A$4:$Q$6,11,FALSE),"-"))</f>
        <v>2630.5204603407124</v>
      </c>
      <c r="G24" s="113">
        <f>IF(G21*IF(MATCH($B$1,Inputs!$A$4:$A$6,0),VLOOKUP('Business Unit 3'!$B$1,Inputs!$A$4:$Q$6,11,FALSE),"-")=0,"-",G21*IF(MATCH($B$1,Inputs!$A$4:$A$6,0),VLOOKUP('Business Unit 3'!$B$1,Inputs!$A$4:$Q$6,11,FALSE),"-"))</f>
        <v>2657.921715135928</v>
      </c>
      <c r="H24" s="113">
        <f>IF(H21*IF(MATCH($B$1,Inputs!$A$4:$A$6,0),VLOOKUP('Business Unit 3'!$B$1,Inputs!$A$4:$Q$6,11,FALSE),"-")=0,"-",H21*IF(MATCH($B$1,Inputs!$A$4:$A$6,0),VLOOKUP('Business Unit 3'!$B$1,Inputs!$A$4:$Q$6,11,FALSE),"-"))</f>
        <v>2685.6083996685943</v>
      </c>
      <c r="I24" s="113">
        <f>IF(I21*IF(MATCH($B$1,Inputs!$A$4:$A$6,0),VLOOKUP('Business Unit 3'!$B$1,Inputs!$A$4:$Q$6,11,FALSE),"-")=0,"-",I21*IF(MATCH($B$1,Inputs!$A$4:$A$6,0),VLOOKUP('Business Unit 3'!$B$1,Inputs!$A$4:$Q$6,11,FALSE),"-"))</f>
        <v>2713.5834871651423</v>
      </c>
      <c r="J24" s="113">
        <f>IF(J21*IF(MATCH($B$1,Inputs!$A$4:$A$6,0),VLOOKUP('Business Unit 3'!$B$1,Inputs!$A$4:$Q$6,11,FALSE),"-")=0,"-",J21*IF(MATCH($B$1,Inputs!$A$4:$A$6,0),VLOOKUP('Business Unit 3'!$B$1,Inputs!$A$4:$Q$6,11,FALSE),"-"))</f>
        <v>2741.8499818231126</v>
      </c>
      <c r="K24" s="113">
        <f>IF(K21*IF(MATCH($B$1,Inputs!$A$4:$A$6,0),VLOOKUP('Business Unit 3'!$B$1,Inputs!$A$4:$Q$6,11,FALSE),"-")=0,"-",K21*IF(MATCH($B$1,Inputs!$A$4:$A$6,0),VLOOKUP('Business Unit 3'!$B$1,Inputs!$A$4:$Q$6,11,FALSE),"-"))</f>
        <v>2770.4109191337702</v>
      </c>
      <c r="L24" s="113">
        <f>IF(L21*IF(MATCH($B$1,Inputs!$A$4:$A$6,0),VLOOKUP('Business Unit 3'!$B$1,Inputs!$A$4:$Q$6,11,FALSE),"-")=0,"-",L21*IF(MATCH($B$1,Inputs!$A$4:$A$6,0),VLOOKUP('Business Unit 3'!$B$1,Inputs!$A$4:$Q$6,11,FALSE),"-"))</f>
        <v>2799.2693662080801</v>
      </c>
      <c r="M24" s="113">
        <f>IF(M21*IF(MATCH($B$1,Inputs!$A$4:$A$6,0),VLOOKUP('Business Unit 3'!$B$1,Inputs!$A$4:$Q$6,11,FALSE),"-")=0,"-",M21*IF(MATCH($B$1,Inputs!$A$4:$A$6,0),VLOOKUP('Business Unit 3'!$B$1,Inputs!$A$4:$Q$6,11,FALSE),"-"))</f>
        <v>2828.4284221060811</v>
      </c>
      <c r="N24" s="113">
        <f>IF(N21*IF(MATCH($B$1,Inputs!$A$4:$A$6,0),VLOOKUP('Business Unit 3'!$B$1,Inputs!$A$4:$Q$6,11,FALSE),"-")=0,"-",N21*IF(MATCH($B$1,Inputs!$A$4:$A$6,0),VLOOKUP('Business Unit 3'!$B$1,Inputs!$A$4:$Q$6,11,FALSE),"-"))</f>
        <v>2857.8912181696865</v>
      </c>
      <c r="O24" s="148">
        <f t="shared" si="5"/>
        <v>32415.448162459441</v>
      </c>
      <c r="P24" s="148">
        <f t="shared" si="5"/>
        <v>32415.448162459441</v>
      </c>
      <c r="Q24" s="115" t="str">
        <f t="shared" si="6"/>
        <v>-</v>
      </c>
      <c r="R24" s="5">
        <f t="shared" si="7"/>
        <v>0</v>
      </c>
      <c r="S24" s="46">
        <v>18686</v>
      </c>
      <c r="T24" s="31">
        <f t="shared" si="8"/>
        <v>13729.448162459441</v>
      </c>
      <c r="U24" s="47">
        <f t="shared" si="9"/>
        <v>0.73474516549606339</v>
      </c>
      <c r="X24" s="50"/>
    </row>
    <row r="25" spans="1:25" s="3" customFormat="1">
      <c r="A25" s="48" t="s">
        <v>27</v>
      </c>
      <c r="B25" s="27" t="s">
        <v>28</v>
      </c>
      <c r="C25" s="114" t="str">
        <f>IFERROR(HLOOKUP($B25,Inputs!$S$3:$BF$5,MATCH('Business Unit 3'!$B$1,Inputs!$A$3:$A$6,0),FALSE),"-")</f>
        <v>-</v>
      </c>
      <c r="D25" s="114" t="str">
        <f>IFERROR(HLOOKUP($B25,Inputs!$S$3:$BF$5,MATCH('Business Unit 3'!$B$1,Inputs!$A$3:$A$6,0),FALSE),"-")</f>
        <v>-</v>
      </c>
      <c r="E25" s="114" t="str">
        <f>IFERROR(HLOOKUP($B25,Inputs!$S$3:$BF$5,MATCH('Business Unit 3'!$B$1,Inputs!$A$3:$A$6,0),FALSE),"-")</f>
        <v>-</v>
      </c>
      <c r="F25" s="114" t="str">
        <f>IFERROR(HLOOKUP($B25,Inputs!$S$3:$BF$5,MATCH('Business Unit 3'!$B$1,Inputs!$A$3:$A$6,0),FALSE),"-")</f>
        <v>-</v>
      </c>
      <c r="G25" s="114" t="str">
        <f>IFERROR(HLOOKUP($B25,Inputs!$S$3:$BF$5,MATCH('Business Unit 3'!$B$1,Inputs!$A$3:$A$6,0),FALSE),"-")</f>
        <v>-</v>
      </c>
      <c r="H25" s="114" t="str">
        <f>IFERROR(HLOOKUP($B25,Inputs!$S$3:$BF$5,MATCH('Business Unit 3'!$B$1,Inputs!$A$3:$A$6,0),FALSE),"-")</f>
        <v>-</v>
      </c>
      <c r="I25" s="114" t="str">
        <f>IFERROR(HLOOKUP($B25,Inputs!$S$3:$BF$5,MATCH('Business Unit 3'!$B$1,Inputs!$A$3:$A$6,0),FALSE),"-")</f>
        <v>-</v>
      </c>
      <c r="J25" s="114" t="str">
        <f>IFERROR(HLOOKUP($B25,Inputs!$S$3:$BF$5,MATCH('Business Unit 3'!$B$1,Inputs!$A$3:$A$6,0),FALSE),"-")</f>
        <v>-</v>
      </c>
      <c r="K25" s="114" t="str">
        <f>IFERROR(HLOOKUP($B25,Inputs!$S$3:$BF$5,MATCH('Business Unit 3'!$B$1,Inputs!$A$3:$A$6,0),FALSE),"-")</f>
        <v>-</v>
      </c>
      <c r="L25" s="114" t="str">
        <f>IFERROR(HLOOKUP($B25,Inputs!$S$3:$BF$5,MATCH('Business Unit 3'!$B$1,Inputs!$A$3:$A$6,0),FALSE),"-")</f>
        <v>-</v>
      </c>
      <c r="M25" s="114" t="str">
        <f>IFERROR(HLOOKUP($B25,Inputs!$S$3:$BF$5,MATCH('Business Unit 3'!$B$1,Inputs!$A$3:$A$6,0),FALSE),"-")</f>
        <v>-</v>
      </c>
      <c r="N25" s="114" t="str">
        <f>IFERROR(HLOOKUP($B25,Inputs!$S$3:$BF$5,MATCH('Business Unit 3'!$B$1,Inputs!$A$3:$A$6,0),FALSE),"-")</f>
        <v>-</v>
      </c>
      <c r="O25" s="148" t="str">
        <f t="shared" si="5"/>
        <v>-</v>
      </c>
      <c r="P25" s="148" t="str">
        <f t="shared" si="5"/>
        <v>-</v>
      </c>
      <c r="Q25" s="115" t="str">
        <f t="shared" si="6"/>
        <v>-</v>
      </c>
      <c r="R25" s="5">
        <f t="shared" si="7"/>
        <v>0</v>
      </c>
      <c r="S25" s="46">
        <v>0</v>
      </c>
      <c r="T25" s="31" t="str">
        <f t="shared" si="8"/>
        <v>-</v>
      </c>
      <c r="U25" s="47">
        <f t="shared" si="9"/>
        <v>0</v>
      </c>
    </row>
    <row r="26" spans="1:25" s="3" customFormat="1">
      <c r="A26" s="48" t="s">
        <v>29</v>
      </c>
      <c r="B26" s="27" t="s">
        <v>30</v>
      </c>
      <c r="C26" s="114" t="str">
        <f>IFERROR(HLOOKUP($B26,Inputs!$S$3:$BF$5,MATCH('Business Unit 3'!$B$1,Inputs!$A$3:$A$6,0),FALSE),"-")</f>
        <v>-</v>
      </c>
      <c r="D26" s="114" t="str">
        <f>IFERROR(HLOOKUP($B26,Inputs!$S$3:$BF$5,MATCH('Business Unit 3'!$B$1,Inputs!$A$3:$A$6,0),FALSE),"-")</f>
        <v>-</v>
      </c>
      <c r="E26" s="114" t="str">
        <f>IFERROR(HLOOKUP($B26,Inputs!$S$3:$BF$5,MATCH('Business Unit 3'!$B$1,Inputs!$A$3:$A$6,0),FALSE),"-")</f>
        <v>-</v>
      </c>
      <c r="F26" s="114" t="str">
        <f>IFERROR(HLOOKUP($B26,Inputs!$S$3:$BF$5,MATCH('Business Unit 3'!$B$1,Inputs!$A$3:$A$6,0),FALSE),"-")</f>
        <v>-</v>
      </c>
      <c r="G26" s="114" t="str">
        <f>IFERROR(HLOOKUP($B26,Inputs!$S$3:$BF$5,MATCH('Business Unit 3'!$B$1,Inputs!$A$3:$A$6,0),FALSE),"-")</f>
        <v>-</v>
      </c>
      <c r="H26" s="114" t="str">
        <f>IFERROR(HLOOKUP($B26,Inputs!$S$3:$BF$5,MATCH('Business Unit 3'!$B$1,Inputs!$A$3:$A$6,0),FALSE),"-")</f>
        <v>-</v>
      </c>
      <c r="I26" s="114" t="str">
        <f>IFERROR(HLOOKUP($B26,Inputs!$S$3:$BF$5,MATCH('Business Unit 3'!$B$1,Inputs!$A$3:$A$6,0),FALSE),"-")</f>
        <v>-</v>
      </c>
      <c r="J26" s="114" t="str">
        <f>IFERROR(HLOOKUP($B26,Inputs!$S$3:$BF$5,MATCH('Business Unit 3'!$B$1,Inputs!$A$3:$A$6,0),FALSE),"-")</f>
        <v>-</v>
      </c>
      <c r="K26" s="114" t="str">
        <f>IFERROR(HLOOKUP($B26,Inputs!$S$3:$BF$5,MATCH('Business Unit 3'!$B$1,Inputs!$A$3:$A$6,0),FALSE),"-")</f>
        <v>-</v>
      </c>
      <c r="L26" s="114" t="str">
        <f>IFERROR(HLOOKUP($B26,Inputs!$S$3:$BF$5,MATCH('Business Unit 3'!$B$1,Inputs!$A$3:$A$6,0),FALSE),"-")</f>
        <v>-</v>
      </c>
      <c r="M26" s="114" t="str">
        <f>IFERROR(HLOOKUP($B26,Inputs!$S$3:$BF$5,MATCH('Business Unit 3'!$B$1,Inputs!$A$3:$A$6,0),FALSE),"-")</f>
        <v>-</v>
      </c>
      <c r="N26" s="114" t="str">
        <f>IFERROR(HLOOKUP($B26,Inputs!$S$3:$BF$5,MATCH('Business Unit 3'!$B$1,Inputs!$A$3:$A$6,0),FALSE),"-")</f>
        <v>-</v>
      </c>
      <c r="O26" s="148" t="str">
        <f t="shared" si="5"/>
        <v>-</v>
      </c>
      <c r="P26" s="148" t="str">
        <f t="shared" si="5"/>
        <v>-</v>
      </c>
      <c r="Q26" s="115" t="str">
        <f t="shared" si="6"/>
        <v>-</v>
      </c>
      <c r="R26" s="5">
        <f t="shared" si="7"/>
        <v>0</v>
      </c>
      <c r="S26" s="46">
        <v>0</v>
      </c>
      <c r="T26" s="31" t="str">
        <f t="shared" si="8"/>
        <v>-</v>
      </c>
      <c r="U26" s="47">
        <f t="shared" si="9"/>
        <v>0</v>
      </c>
    </row>
    <row r="27" spans="1:25" s="3" customFormat="1">
      <c r="A27" s="48" t="s">
        <v>31</v>
      </c>
      <c r="B27" s="27" t="s">
        <v>32</v>
      </c>
      <c r="C27" s="113">
        <f>IF(C21*IF(MATCH($B$1,Inputs!$A$4:$A$6,0),VLOOKUP('Business Unit 3'!$B$1,Inputs!$A$4:$Q$6,12,FALSE),"-")=0,"-",C21*IF(MATCH($B$1,Inputs!$A$4:$A$6,0),VLOOKUP('Business Unit 3'!$B$1,Inputs!$A$4:$Q$6,12,FALSE),"-"))</f>
        <v>15583.333333333332</v>
      </c>
      <c r="D27" s="113">
        <f>IF(D21*IF(MATCH($B$1,Inputs!$A$4:$A$6,0),VLOOKUP('Business Unit 3'!$B$1,Inputs!$A$4:$Q$6,12,FALSE),"-")=0,"-",D21*IF(MATCH($B$1,Inputs!$A$4:$A$6,0),VLOOKUP('Business Unit 3'!$B$1,Inputs!$A$4:$Q$6,12,FALSE),"-"))</f>
        <v>15745.659722222224</v>
      </c>
      <c r="E27" s="113">
        <f>IF(E21*IF(MATCH($B$1,Inputs!$A$4:$A$6,0),VLOOKUP('Business Unit 3'!$B$1,Inputs!$A$4:$Q$6,12,FALSE),"-")=0,"-",E21*IF(MATCH($B$1,Inputs!$A$4:$A$6,0),VLOOKUP('Business Unit 3'!$B$1,Inputs!$A$4:$Q$6,12,FALSE),"-"))</f>
        <v>15909.677010995372</v>
      </c>
      <c r="F27" s="113">
        <f>IF(F21*IF(MATCH($B$1,Inputs!$A$4:$A$6,0),VLOOKUP('Business Unit 3'!$B$1,Inputs!$A$4:$Q$6,12,FALSE),"-")=0,"-",F21*IF(MATCH($B$1,Inputs!$A$4:$A$6,0),VLOOKUP('Business Unit 3'!$B$1,Inputs!$A$4:$Q$6,12,FALSE),"-"))</f>
        <v>16075.402813193243</v>
      </c>
      <c r="G27" s="113">
        <f>IF(G21*IF(MATCH($B$1,Inputs!$A$4:$A$6,0),VLOOKUP('Business Unit 3'!$B$1,Inputs!$A$4:$Q$6,12,FALSE),"-")=0,"-",G21*IF(MATCH($B$1,Inputs!$A$4:$A$6,0),VLOOKUP('Business Unit 3'!$B$1,Inputs!$A$4:$Q$6,12,FALSE),"-"))</f>
        <v>16242.854925830674</v>
      </c>
      <c r="H27" s="113">
        <f>IF(H21*IF(MATCH($B$1,Inputs!$A$4:$A$6,0),VLOOKUP('Business Unit 3'!$B$1,Inputs!$A$4:$Q$6,12,FALSE),"-")=0,"-",H21*IF(MATCH($B$1,Inputs!$A$4:$A$6,0),VLOOKUP('Business Unit 3'!$B$1,Inputs!$A$4:$Q$6,12,FALSE),"-"))</f>
        <v>16412.051331308077</v>
      </c>
      <c r="I27" s="113">
        <f>IF(I21*IF(MATCH($B$1,Inputs!$A$4:$A$6,0),VLOOKUP('Business Unit 3'!$B$1,Inputs!$A$4:$Q$6,12,FALSE),"-")=0,"-",I21*IF(MATCH($B$1,Inputs!$A$4:$A$6,0),VLOOKUP('Business Unit 3'!$B$1,Inputs!$A$4:$Q$6,12,FALSE),"-"))</f>
        <v>16583.010199342538</v>
      </c>
      <c r="J27" s="113">
        <f>IF(J21*IF(MATCH($B$1,Inputs!$A$4:$A$6,0),VLOOKUP('Business Unit 3'!$B$1,Inputs!$A$4:$Q$6,12,FALSE),"-")=0,"-",J21*IF(MATCH($B$1,Inputs!$A$4:$A$6,0),VLOOKUP('Business Unit 3'!$B$1,Inputs!$A$4:$Q$6,12,FALSE),"-"))</f>
        <v>16755.749888919021</v>
      </c>
      <c r="K27" s="113">
        <f>IF(K21*IF(MATCH($B$1,Inputs!$A$4:$A$6,0),VLOOKUP('Business Unit 3'!$B$1,Inputs!$A$4:$Q$6,12,FALSE),"-")=0,"-",K21*IF(MATCH($B$1,Inputs!$A$4:$A$6,0),VLOOKUP('Business Unit 3'!$B$1,Inputs!$A$4:$Q$6,12,FALSE),"-"))</f>
        <v>16930.288950261929</v>
      </c>
      <c r="L27" s="113">
        <f>IF(L21*IF(MATCH($B$1,Inputs!$A$4:$A$6,0),VLOOKUP('Business Unit 3'!$B$1,Inputs!$A$4:$Q$6,12,FALSE),"-")=0,"-",L21*IF(MATCH($B$1,Inputs!$A$4:$A$6,0),VLOOKUP('Business Unit 3'!$B$1,Inputs!$A$4:$Q$6,12,FALSE),"-"))</f>
        <v>17106.64612682716</v>
      </c>
      <c r="M27" s="113">
        <f>IF(M21*IF(MATCH($B$1,Inputs!$A$4:$A$6,0),VLOOKUP('Business Unit 3'!$B$1,Inputs!$A$4:$Q$6,12,FALSE),"-")=0,"-",M21*IF(MATCH($B$1,Inputs!$A$4:$A$6,0),VLOOKUP('Business Unit 3'!$B$1,Inputs!$A$4:$Q$6,12,FALSE),"-"))</f>
        <v>17284.840357314944</v>
      </c>
      <c r="N27" s="113">
        <f>IF(N21*IF(MATCH($B$1,Inputs!$A$4:$A$6,0),VLOOKUP('Business Unit 3'!$B$1,Inputs!$A$4:$Q$6,12,FALSE),"-")=0,"-",N21*IF(MATCH($B$1,Inputs!$A$4:$A$6,0),VLOOKUP('Business Unit 3'!$B$1,Inputs!$A$4:$Q$6,12,FALSE),"-"))</f>
        <v>17464.89077770364</v>
      </c>
      <c r="O27" s="148">
        <f t="shared" si="5"/>
        <v>198094.40543725214</v>
      </c>
      <c r="P27" s="148">
        <f t="shared" si="5"/>
        <v>198094.40543725214</v>
      </c>
      <c r="Q27" s="115" t="str">
        <f t="shared" si="6"/>
        <v>-</v>
      </c>
      <c r="R27" s="5">
        <f t="shared" si="7"/>
        <v>0</v>
      </c>
      <c r="S27" s="46">
        <v>163681</v>
      </c>
      <c r="T27" s="31">
        <f t="shared" si="8"/>
        <v>34413.405437252135</v>
      </c>
      <c r="U27" s="47">
        <f t="shared" si="9"/>
        <v>0.21024679368559659</v>
      </c>
    </row>
    <row r="28" spans="1:25" s="3" customFormat="1">
      <c r="A28" s="48" t="s">
        <v>33</v>
      </c>
      <c r="B28" s="27" t="s">
        <v>193</v>
      </c>
      <c r="C28" s="114">
        <f>IF(IF(MATCH($B$1,Inputs!$A$4:$A$6,0),VLOOKUP('Business Unit 3'!$B$1,Inputs!$A$4:$Q$6,14,FALSE),"-")=0,"-",IF(MATCH($B$1,Inputs!$A$4:$A$6,0),VLOOKUP('Business Unit 3'!$B$1,Inputs!$A$4:$Q$6,14,FALSE),"-"))</f>
        <v>16000</v>
      </c>
      <c r="D28" s="114">
        <f>IF(IF(MATCH($B$1,Inputs!$A$4:$A$6,0),VLOOKUP('Business Unit 3'!$B$1,Inputs!$A$4:$Q$6,14,FALSE),"-")=0,"-",IF(MATCH($B$1,Inputs!$A$4:$A$6,0),VLOOKUP('Business Unit 3'!$B$1,Inputs!$A$4:$Q$6,14,FALSE),"-"))</f>
        <v>16000</v>
      </c>
      <c r="E28" s="114">
        <f>IF(IF(MATCH($B$1,Inputs!$A$4:$A$6,0),VLOOKUP('Business Unit 3'!$B$1,Inputs!$A$4:$Q$6,14,FALSE),"-")=0,"-",IF(MATCH($B$1,Inputs!$A$4:$A$6,0),VLOOKUP('Business Unit 3'!$B$1,Inputs!$A$4:$Q$6,14,FALSE),"-"))</f>
        <v>16000</v>
      </c>
      <c r="F28" s="114">
        <f>IF(IF(MATCH($B$1,Inputs!$A$4:$A$6,0),VLOOKUP('Business Unit 3'!$B$1,Inputs!$A$4:$Q$6,14,FALSE),"-")=0,"-",IF(MATCH($B$1,Inputs!$A$4:$A$6,0),VLOOKUP('Business Unit 3'!$B$1,Inputs!$A$4:$Q$6,14,FALSE),"-"))</f>
        <v>16000</v>
      </c>
      <c r="G28" s="114">
        <f>IF(IF(MATCH($B$1,Inputs!$A$4:$A$6,0),VLOOKUP('Business Unit 3'!$B$1,Inputs!$A$4:$Q$6,14,FALSE),"-")=0,"-",IF(MATCH($B$1,Inputs!$A$4:$A$6,0),VLOOKUP('Business Unit 3'!$B$1,Inputs!$A$4:$Q$6,14,FALSE),"-"))</f>
        <v>16000</v>
      </c>
      <c r="H28" s="114">
        <f>IF(IF(MATCH($B$1,Inputs!$A$4:$A$6,0),VLOOKUP('Business Unit 3'!$B$1,Inputs!$A$4:$Q$6,14,FALSE),"-")=0,"-",IF(MATCH($B$1,Inputs!$A$4:$A$6,0),VLOOKUP('Business Unit 3'!$B$1,Inputs!$A$4:$Q$6,14,FALSE),"-"))</f>
        <v>16000</v>
      </c>
      <c r="I28" s="114">
        <f>IF(IF(MATCH($B$1,Inputs!$A$4:$A$6,0),VLOOKUP('Business Unit 3'!$B$1,Inputs!$A$4:$Q$6,14,FALSE),"-")=0,"-",IF(MATCH($B$1,Inputs!$A$4:$A$6,0),VLOOKUP('Business Unit 3'!$B$1,Inputs!$A$4:$Q$6,14,FALSE),"-"))</f>
        <v>16000</v>
      </c>
      <c r="J28" s="114">
        <f>IF(IF(MATCH($B$1,Inputs!$A$4:$A$6,0),VLOOKUP('Business Unit 3'!$B$1,Inputs!$A$4:$Q$6,14,FALSE),"-")=0,"-",IF(MATCH($B$1,Inputs!$A$4:$A$6,0),VLOOKUP('Business Unit 3'!$B$1,Inputs!$A$4:$Q$6,14,FALSE),"-"))</f>
        <v>16000</v>
      </c>
      <c r="K28" s="114">
        <f>IF(IF(MATCH($B$1,Inputs!$A$4:$A$6,0),VLOOKUP('Business Unit 3'!$B$1,Inputs!$A$4:$Q$6,14,FALSE),"-")=0,"-",IF(MATCH($B$1,Inputs!$A$4:$A$6,0),VLOOKUP('Business Unit 3'!$B$1,Inputs!$A$4:$Q$6,14,FALSE),"-"))</f>
        <v>16000</v>
      </c>
      <c r="L28" s="114">
        <f>IF(IF(MATCH($B$1,Inputs!$A$4:$A$6,0),VLOOKUP('Business Unit 3'!$B$1,Inputs!$A$4:$Q$6,14,FALSE),"-")=0,"-",IF(MATCH($B$1,Inputs!$A$4:$A$6,0),VLOOKUP('Business Unit 3'!$B$1,Inputs!$A$4:$Q$6,14,FALSE),"-"))</f>
        <v>16000</v>
      </c>
      <c r="M28" s="114">
        <f>IF(IF(MATCH($B$1,Inputs!$A$4:$A$6,0),VLOOKUP('Business Unit 3'!$B$1,Inputs!$A$4:$Q$6,14,FALSE),"-")=0,"-",IF(MATCH($B$1,Inputs!$A$4:$A$6,0),VLOOKUP('Business Unit 3'!$B$1,Inputs!$A$4:$Q$6,14,FALSE),"-"))</f>
        <v>16000</v>
      </c>
      <c r="N28" s="114">
        <f>IF(IF(MATCH($B$1,Inputs!$A$4:$A$6,0),VLOOKUP('Business Unit 3'!$B$1,Inputs!$A$4:$Q$6,14,FALSE),"-")=0,"-",IF(MATCH($B$1,Inputs!$A$4:$A$6,0),VLOOKUP('Business Unit 3'!$B$1,Inputs!$A$4:$Q$6,14,FALSE),"-"))</f>
        <v>16000</v>
      </c>
      <c r="O28" s="148">
        <f t="shared" si="5"/>
        <v>192000</v>
      </c>
      <c r="P28" s="148">
        <f t="shared" si="5"/>
        <v>192000</v>
      </c>
      <c r="Q28" s="115" t="str">
        <f t="shared" si="6"/>
        <v>-</v>
      </c>
      <c r="R28" s="5">
        <f>IF(ISERROR(Q28/P28),0,(Q28/P28))</f>
        <v>0</v>
      </c>
      <c r="S28" s="46">
        <v>240033</v>
      </c>
      <c r="T28" s="31">
        <f t="shared" si="8"/>
        <v>-48033</v>
      </c>
      <c r="U28" s="47">
        <f t="shared" si="9"/>
        <v>-0.2001099848770794</v>
      </c>
    </row>
    <row r="29" spans="1:25" s="3" customFormat="1">
      <c r="A29" s="48">
        <v>7047</v>
      </c>
      <c r="B29" s="27" t="s">
        <v>34</v>
      </c>
      <c r="C29" s="114">
        <f>IF(IF(MATCH($B$1,Inputs!$A$4:$A$6,0),VLOOKUP('Business Unit 3'!$B$1,Inputs!$A$4:$Q$6,16,FALSE)/12,"-")=0,"-",IF(MATCH($B$1,Inputs!$A$4:$A$6,0),VLOOKUP('Business Unit 3'!$B$1,Inputs!$A$4:$Q$6,16,FALSE)/12,"-"))</f>
        <v>2833.3333333333335</v>
      </c>
      <c r="D29" s="114">
        <f>IF(IF(MATCH($B$1,Inputs!$A$4:$A$6,0),VLOOKUP('Business Unit 3'!$B$1,Inputs!$A$4:$Q$6,16,FALSE)/12,"-")=0,"-",IF(MATCH($B$1,Inputs!$A$4:$A$6,0),VLOOKUP('Business Unit 3'!$B$1,Inputs!$A$4:$Q$6,16,FALSE)/12,"-"))</f>
        <v>2833.3333333333335</v>
      </c>
      <c r="E29" s="114">
        <f>IF(IF(MATCH($B$1,Inputs!$A$4:$A$6,0),VLOOKUP('Business Unit 3'!$B$1,Inputs!$A$4:$Q$6,16,FALSE)/12,"-")=0,"-",IF(MATCH($B$1,Inputs!$A$4:$A$6,0),VLOOKUP('Business Unit 3'!$B$1,Inputs!$A$4:$Q$6,16,FALSE)/12,"-"))</f>
        <v>2833.3333333333335</v>
      </c>
      <c r="F29" s="114">
        <f>IF(IF(MATCH($B$1,Inputs!$A$4:$A$6,0),VLOOKUP('Business Unit 3'!$B$1,Inputs!$A$4:$Q$6,16,FALSE)/12,"-")=0,"-",IF(MATCH($B$1,Inputs!$A$4:$A$6,0),VLOOKUP('Business Unit 3'!$B$1,Inputs!$A$4:$Q$6,16,FALSE)/12,"-"))</f>
        <v>2833.3333333333335</v>
      </c>
      <c r="G29" s="114">
        <f>IF(IF(MATCH($B$1,Inputs!$A$4:$A$6,0),VLOOKUP('Business Unit 3'!$B$1,Inputs!$A$4:$Q$6,16,FALSE)/12,"-")=0,"-",IF(MATCH($B$1,Inputs!$A$4:$A$6,0),VLOOKUP('Business Unit 3'!$B$1,Inputs!$A$4:$Q$6,16,FALSE)/12,"-"))</f>
        <v>2833.3333333333335</v>
      </c>
      <c r="H29" s="114">
        <f>IF(IF(MATCH($B$1,Inputs!$A$4:$A$6,0),VLOOKUP('Business Unit 3'!$B$1,Inputs!$A$4:$Q$6,16,FALSE)/12,"-")=0,"-",IF(MATCH($B$1,Inputs!$A$4:$A$6,0),VLOOKUP('Business Unit 3'!$B$1,Inputs!$A$4:$Q$6,16,FALSE)/12,"-"))</f>
        <v>2833.3333333333335</v>
      </c>
      <c r="I29" s="114">
        <f>IF(IF(MATCH($B$1,Inputs!$A$4:$A$6,0),VLOOKUP('Business Unit 3'!$B$1,Inputs!$A$4:$Q$6,16,FALSE)/12,"-")=0,"-",IF(MATCH($B$1,Inputs!$A$4:$A$6,0),VLOOKUP('Business Unit 3'!$B$1,Inputs!$A$4:$Q$6,16,FALSE)/12,"-"))</f>
        <v>2833.3333333333335</v>
      </c>
      <c r="J29" s="114">
        <f>IF(IF(MATCH($B$1,Inputs!$A$4:$A$6,0),VLOOKUP('Business Unit 3'!$B$1,Inputs!$A$4:$Q$6,16,FALSE)/12,"-")=0,"-",IF(MATCH($B$1,Inputs!$A$4:$A$6,0),VLOOKUP('Business Unit 3'!$B$1,Inputs!$A$4:$Q$6,16,FALSE)/12,"-"))</f>
        <v>2833.3333333333335</v>
      </c>
      <c r="K29" s="114">
        <f>IF(IF(MATCH($B$1,Inputs!$A$4:$A$6,0),VLOOKUP('Business Unit 3'!$B$1,Inputs!$A$4:$Q$6,16,FALSE)/12,"-")=0,"-",IF(MATCH($B$1,Inputs!$A$4:$A$6,0),VLOOKUP('Business Unit 3'!$B$1,Inputs!$A$4:$Q$6,16,FALSE)/12,"-"))</f>
        <v>2833.3333333333335</v>
      </c>
      <c r="L29" s="114">
        <f>IF(IF(MATCH($B$1,Inputs!$A$4:$A$6,0),VLOOKUP('Business Unit 3'!$B$1,Inputs!$A$4:$Q$6,16,FALSE)/12,"-")=0,"-",IF(MATCH($B$1,Inputs!$A$4:$A$6,0),VLOOKUP('Business Unit 3'!$B$1,Inputs!$A$4:$Q$6,16,FALSE)/12,"-"))</f>
        <v>2833.3333333333335</v>
      </c>
      <c r="M29" s="114">
        <f>IF(IF(MATCH($B$1,Inputs!$A$4:$A$6,0),VLOOKUP('Business Unit 3'!$B$1,Inputs!$A$4:$Q$6,16,FALSE)/12,"-")=0,"-",IF(MATCH($B$1,Inputs!$A$4:$A$6,0),VLOOKUP('Business Unit 3'!$B$1,Inputs!$A$4:$Q$6,16,FALSE)/12,"-"))</f>
        <v>2833.3333333333335</v>
      </c>
      <c r="N29" s="114">
        <f>IF(IF(MATCH($B$1,Inputs!$A$4:$A$6,0),VLOOKUP('Business Unit 3'!$B$1,Inputs!$A$4:$Q$6,16,FALSE)/12,"-")=0,"-",IF(MATCH($B$1,Inputs!$A$4:$A$6,0),VLOOKUP('Business Unit 3'!$B$1,Inputs!$A$4:$Q$6,16,FALSE)/12,"-"))</f>
        <v>2833.3333333333335</v>
      </c>
      <c r="O29" s="148">
        <f t="shared" si="5"/>
        <v>33999.999999999993</v>
      </c>
      <c r="P29" s="148">
        <f t="shared" si="5"/>
        <v>33999.999999999993</v>
      </c>
      <c r="Q29" s="115" t="str">
        <f t="shared" si="6"/>
        <v>-</v>
      </c>
      <c r="R29" s="5">
        <f t="shared" si="7"/>
        <v>0</v>
      </c>
      <c r="S29" s="46">
        <v>0</v>
      </c>
      <c r="T29" s="31">
        <f t="shared" si="8"/>
        <v>33999.999999999993</v>
      </c>
      <c r="U29" s="47">
        <f t="shared" si="9"/>
        <v>0</v>
      </c>
    </row>
    <row r="30" spans="1:25" s="3" customFormat="1">
      <c r="A30" s="48">
        <v>7051</v>
      </c>
      <c r="B30" s="27" t="s">
        <v>35</v>
      </c>
      <c r="C30" s="114" t="str">
        <f>IFERROR(HLOOKUP($B30,Inputs!$S$3:$BF$5,MATCH([1]TRG!$B$1,Inputs!$A$3:$A$6,0),FALSE),"-")</f>
        <v>-</v>
      </c>
      <c r="D30" s="114" t="str">
        <f>IFERROR(HLOOKUP($B30,Inputs!$S$3:$BF$5,MATCH('Business Unit 3'!$B$1,Inputs!$A$3:$A$6,0),FALSE),"-")</f>
        <v>-</v>
      </c>
      <c r="E30" s="114" t="str">
        <f>IFERROR(HLOOKUP($B30,Inputs!$S$3:$BF$5,MATCH('Business Unit 3'!$B$1,Inputs!$A$3:$A$6,0),FALSE),"-")</f>
        <v>-</v>
      </c>
      <c r="F30" s="114" t="str">
        <f>IFERROR(HLOOKUP($B30,Inputs!$S$3:$BF$5,MATCH('Business Unit 3'!$B$1,Inputs!$A$3:$A$6,0),FALSE),"-")</f>
        <v>-</v>
      </c>
      <c r="G30" s="114" t="str">
        <f>IFERROR(HLOOKUP($B30,Inputs!$S$3:$BF$5,MATCH('Business Unit 3'!$B$1,Inputs!$A$3:$A$6,0),FALSE),"-")</f>
        <v>-</v>
      </c>
      <c r="H30" s="114" t="str">
        <f>IFERROR(HLOOKUP($B30,Inputs!$S$3:$BF$5,MATCH('Business Unit 3'!$B$1,Inputs!$A$3:$A$6,0),FALSE),"-")</f>
        <v>-</v>
      </c>
      <c r="I30" s="114" t="str">
        <f>IFERROR(HLOOKUP($B30,Inputs!$S$3:$BF$5,MATCH('Business Unit 3'!$B$1,Inputs!$A$3:$A$6,0),FALSE),"-")</f>
        <v>-</v>
      </c>
      <c r="J30" s="114" t="str">
        <f>IFERROR(HLOOKUP($B30,Inputs!$S$3:$BF$5,MATCH('Business Unit 3'!$B$1,Inputs!$A$3:$A$6,0),FALSE),"-")</f>
        <v>-</v>
      </c>
      <c r="K30" s="114" t="str">
        <f>IFERROR(HLOOKUP($B30,Inputs!$S$3:$BF$5,MATCH('Business Unit 3'!$B$1,Inputs!$A$3:$A$6,0),FALSE),"-")</f>
        <v>-</v>
      </c>
      <c r="L30" s="114" t="str">
        <f>IFERROR(HLOOKUP($B30,Inputs!$S$3:$BF$5,MATCH('Business Unit 3'!$B$1,Inputs!$A$3:$A$6,0),FALSE),"-")</f>
        <v>-</v>
      </c>
      <c r="M30" s="114" t="str">
        <f>IFERROR(HLOOKUP($B30,Inputs!$S$3:$BF$5,MATCH('Business Unit 3'!$B$1,Inputs!$A$3:$A$6,0),FALSE),"-")</f>
        <v>-</v>
      </c>
      <c r="N30" s="114" t="str">
        <f>IFERROR(HLOOKUP($B30,Inputs!$S$3:$BF$5,MATCH('Business Unit 3'!$B$1,Inputs!$A$3:$A$6,0),FALSE),"-")</f>
        <v>-</v>
      </c>
      <c r="O30" s="148" t="str">
        <f t="shared" si="5"/>
        <v>-</v>
      </c>
      <c r="P30" s="148" t="str">
        <f t="shared" si="5"/>
        <v>-</v>
      </c>
      <c r="Q30" s="115" t="str">
        <f t="shared" si="6"/>
        <v>-</v>
      </c>
      <c r="R30" s="5">
        <f t="shared" si="7"/>
        <v>0</v>
      </c>
      <c r="S30" s="46">
        <v>0</v>
      </c>
      <c r="T30" s="31" t="str">
        <f t="shared" si="8"/>
        <v>-</v>
      </c>
      <c r="U30" s="47">
        <f t="shared" si="9"/>
        <v>0</v>
      </c>
    </row>
    <row r="31" spans="1:25" s="3" customFormat="1">
      <c r="A31" s="48">
        <v>7052</v>
      </c>
      <c r="B31" s="27" t="s">
        <v>36</v>
      </c>
      <c r="C31" s="114" t="str">
        <f>IFERROR(HLOOKUP($B31,Inputs!$S$3:$BF$5,MATCH('Business Unit 3'!$B$1,Inputs!$A$3:$A$6,0),FALSE),"-")</f>
        <v>-</v>
      </c>
      <c r="D31" s="114" t="str">
        <f>IFERROR(HLOOKUP($B31,Inputs!$S$3:$BF$5,MATCH('Business Unit 3'!$B$1,Inputs!$A$3:$A$6,0),FALSE),"-")</f>
        <v>-</v>
      </c>
      <c r="E31" s="114" t="str">
        <f>IFERROR(HLOOKUP($B31,Inputs!$S$3:$BF$5,MATCH('Business Unit 3'!$B$1,Inputs!$A$3:$A$6,0),FALSE),"-")</f>
        <v>-</v>
      </c>
      <c r="F31" s="114" t="str">
        <f>IFERROR(HLOOKUP($B31,Inputs!$S$3:$BF$5,MATCH('Business Unit 3'!$B$1,Inputs!$A$3:$A$6,0),FALSE),"-")</f>
        <v>-</v>
      </c>
      <c r="G31" s="114" t="str">
        <f>IFERROR(HLOOKUP($B31,Inputs!$S$3:$BF$5,MATCH('Business Unit 3'!$B$1,Inputs!$A$3:$A$6,0),FALSE),"-")</f>
        <v>-</v>
      </c>
      <c r="H31" s="114" t="str">
        <f>IFERROR(HLOOKUP($B31,Inputs!$S$3:$BF$5,MATCH('Business Unit 3'!$B$1,Inputs!$A$3:$A$6,0),FALSE),"-")</f>
        <v>-</v>
      </c>
      <c r="I31" s="114" t="str">
        <f>IFERROR(HLOOKUP($B31,Inputs!$S$3:$BF$5,MATCH('Business Unit 3'!$B$1,Inputs!$A$3:$A$6,0),FALSE),"-")</f>
        <v>-</v>
      </c>
      <c r="J31" s="114" t="str">
        <f>IFERROR(HLOOKUP($B31,Inputs!$S$3:$BF$5,MATCH('Business Unit 3'!$B$1,Inputs!$A$3:$A$6,0),FALSE),"-")</f>
        <v>-</v>
      </c>
      <c r="K31" s="114" t="str">
        <f>IFERROR(HLOOKUP($B31,Inputs!$S$3:$BF$5,MATCH('Business Unit 3'!$B$1,Inputs!$A$3:$A$6,0),FALSE),"-")</f>
        <v>-</v>
      </c>
      <c r="L31" s="114" t="str">
        <f>IFERROR(HLOOKUP($B31,Inputs!$S$3:$BF$5,MATCH('Business Unit 3'!$B$1,Inputs!$A$3:$A$6,0),FALSE),"-")</f>
        <v>-</v>
      </c>
      <c r="M31" s="114" t="str">
        <f>IFERROR(HLOOKUP($B31,Inputs!$S$3:$BF$5,MATCH('Business Unit 3'!$B$1,Inputs!$A$3:$A$6,0),FALSE),"-")</f>
        <v>-</v>
      </c>
      <c r="N31" s="114" t="str">
        <f>IFERROR(HLOOKUP($B31,Inputs!$S$3:$BF$5,MATCH('Business Unit 3'!$B$1,Inputs!$A$3:$A$6,0),FALSE),"-")</f>
        <v>-</v>
      </c>
      <c r="O31" s="148" t="str">
        <f t="shared" si="5"/>
        <v>-</v>
      </c>
      <c r="P31" s="148" t="str">
        <f t="shared" si="5"/>
        <v>-</v>
      </c>
      <c r="Q31" s="115" t="str">
        <f t="shared" si="6"/>
        <v>-</v>
      </c>
      <c r="R31" s="5">
        <f t="shared" si="7"/>
        <v>0</v>
      </c>
      <c r="S31" s="46">
        <v>5431</v>
      </c>
      <c r="T31" s="31" t="str">
        <f t="shared" si="8"/>
        <v>-</v>
      </c>
      <c r="U31" s="47">
        <f t="shared" si="9"/>
        <v>0</v>
      </c>
    </row>
    <row r="32" spans="1:25" s="3" customFormat="1">
      <c r="A32" s="48">
        <v>7060</v>
      </c>
      <c r="B32" s="27" t="s">
        <v>37</v>
      </c>
      <c r="C32" s="114" t="str">
        <f>IFERROR(HLOOKUP($B32,Inputs!$S$3:$BF$5,MATCH('Business Unit 3'!$B$1,Inputs!$A$3:$A$6,0),FALSE),"-")</f>
        <v>-</v>
      </c>
      <c r="D32" s="114" t="str">
        <f>IFERROR(HLOOKUP($B32,Inputs!$S$3:$BF$5,MATCH('Business Unit 3'!$B$1,Inputs!$A$3:$A$6,0),FALSE),"-")</f>
        <v>-</v>
      </c>
      <c r="E32" s="114" t="str">
        <f>IFERROR(HLOOKUP($B32,Inputs!$S$3:$BF$5,MATCH('Business Unit 3'!$B$1,Inputs!$A$3:$A$6,0),FALSE),"-")</f>
        <v>-</v>
      </c>
      <c r="F32" s="114" t="str">
        <f>IFERROR(HLOOKUP($B32,Inputs!$S$3:$BF$5,MATCH('Business Unit 3'!$B$1,Inputs!$A$3:$A$6,0),FALSE),"-")</f>
        <v>-</v>
      </c>
      <c r="G32" s="114" t="str">
        <f>IFERROR(HLOOKUP($B32,Inputs!$S$3:$BF$5,MATCH('Business Unit 3'!$B$1,Inputs!$A$3:$A$6,0),FALSE),"-")</f>
        <v>-</v>
      </c>
      <c r="H32" s="114" t="str">
        <f>IFERROR(HLOOKUP($B32,Inputs!$S$3:$BF$5,MATCH('Business Unit 3'!$B$1,Inputs!$A$3:$A$6,0),FALSE),"-")</f>
        <v>-</v>
      </c>
      <c r="I32" s="114" t="str">
        <f>IFERROR(HLOOKUP($B32,Inputs!$S$3:$BF$5,MATCH('Business Unit 3'!$B$1,Inputs!$A$3:$A$6,0),FALSE),"-")</f>
        <v>-</v>
      </c>
      <c r="J32" s="114" t="str">
        <f>IFERROR(HLOOKUP($B32,Inputs!$S$3:$BF$5,MATCH('Business Unit 3'!$B$1,Inputs!$A$3:$A$6,0),FALSE),"-")</f>
        <v>-</v>
      </c>
      <c r="K32" s="114" t="str">
        <f>IFERROR(HLOOKUP($B32,Inputs!$S$3:$BF$5,MATCH('Business Unit 3'!$B$1,Inputs!$A$3:$A$6,0),FALSE),"-")</f>
        <v>-</v>
      </c>
      <c r="L32" s="114" t="str">
        <f>IFERROR(HLOOKUP($B32,Inputs!$S$3:$BF$5,MATCH('Business Unit 3'!$B$1,Inputs!$A$3:$A$6,0),FALSE),"-")</f>
        <v>-</v>
      </c>
      <c r="M32" s="114" t="str">
        <f>IFERROR(HLOOKUP($B32,Inputs!$S$3:$BF$5,MATCH('Business Unit 3'!$B$1,Inputs!$A$3:$A$6,0),FALSE),"-")</f>
        <v>-</v>
      </c>
      <c r="N32" s="114" t="str">
        <f>IFERROR(HLOOKUP($B32,Inputs!$S$3:$BF$5,MATCH('Business Unit 3'!$B$1,Inputs!$A$3:$A$6,0),FALSE),"-")</f>
        <v>-</v>
      </c>
      <c r="O32" s="148" t="str">
        <f t="shared" si="5"/>
        <v>-</v>
      </c>
      <c r="P32" s="148" t="str">
        <f t="shared" si="5"/>
        <v>-</v>
      </c>
      <c r="Q32" s="115" t="str">
        <f t="shared" si="6"/>
        <v>-</v>
      </c>
      <c r="R32" s="5">
        <f t="shared" si="7"/>
        <v>0</v>
      </c>
      <c r="S32" s="46">
        <v>0</v>
      </c>
      <c r="T32" s="31" t="str">
        <f t="shared" si="8"/>
        <v>-</v>
      </c>
      <c r="U32" s="47">
        <f t="shared" si="9"/>
        <v>0</v>
      </c>
    </row>
    <row r="33" spans="1:27" s="3" customFormat="1">
      <c r="A33" s="48" t="s">
        <v>38</v>
      </c>
      <c r="B33" s="27" t="s">
        <v>39</v>
      </c>
      <c r="C33" s="114" t="str">
        <f>IFERROR(HLOOKUP($B33,Inputs!$S$3:$BF$5,MATCH('Business Unit 3'!$B$1,Inputs!$A$3:$A$6,0),FALSE),"-")</f>
        <v>-</v>
      </c>
      <c r="D33" s="114" t="str">
        <f>IFERROR(HLOOKUP($B33,Inputs!$S$3:$BF$5,MATCH('Business Unit 3'!$B$1,Inputs!$A$3:$A$6,0),FALSE),"-")</f>
        <v>-</v>
      </c>
      <c r="E33" s="114" t="str">
        <f>IFERROR(HLOOKUP($B33,Inputs!$S$3:$BF$5,MATCH('Business Unit 3'!$B$1,Inputs!$A$3:$A$6,0),FALSE),"-")</f>
        <v>-</v>
      </c>
      <c r="F33" s="114" t="str">
        <f>IFERROR(HLOOKUP($B33,Inputs!$S$3:$BF$5,MATCH('Business Unit 3'!$B$1,Inputs!$A$3:$A$6,0),FALSE),"-")</f>
        <v>-</v>
      </c>
      <c r="G33" s="114" t="str">
        <f>IFERROR(HLOOKUP($B33,Inputs!$S$3:$BF$5,MATCH('Business Unit 3'!$B$1,Inputs!$A$3:$A$6,0),FALSE),"-")</f>
        <v>-</v>
      </c>
      <c r="H33" s="114" t="str">
        <f>IFERROR(HLOOKUP($B33,Inputs!$S$3:$BF$5,MATCH('Business Unit 3'!$B$1,Inputs!$A$3:$A$6,0),FALSE),"-")</f>
        <v>-</v>
      </c>
      <c r="I33" s="114" t="str">
        <f>IFERROR(HLOOKUP($B33,Inputs!$S$3:$BF$5,MATCH('Business Unit 3'!$B$1,Inputs!$A$3:$A$6,0),FALSE),"-")</f>
        <v>-</v>
      </c>
      <c r="J33" s="114" t="str">
        <f>IFERROR(HLOOKUP($B33,Inputs!$S$3:$BF$5,MATCH('Business Unit 3'!$B$1,Inputs!$A$3:$A$6,0),FALSE),"-")</f>
        <v>-</v>
      </c>
      <c r="K33" s="114" t="str">
        <f>IFERROR(HLOOKUP($B33,Inputs!$S$3:$BF$5,MATCH('Business Unit 3'!$B$1,Inputs!$A$3:$A$6,0),FALSE),"-")</f>
        <v>-</v>
      </c>
      <c r="L33" s="114" t="str">
        <f>IFERROR(HLOOKUP($B33,Inputs!$S$3:$BF$5,MATCH('Business Unit 3'!$B$1,Inputs!$A$3:$A$6,0),FALSE),"-")</f>
        <v>-</v>
      </c>
      <c r="M33" s="114" t="str">
        <f>IFERROR(HLOOKUP($B33,Inputs!$S$3:$BF$5,MATCH('Business Unit 3'!$B$1,Inputs!$A$3:$A$6,0),FALSE),"-")</f>
        <v>-</v>
      </c>
      <c r="N33" s="114" t="str">
        <f>IFERROR(HLOOKUP($B33,Inputs!$S$3:$BF$5,MATCH('Business Unit 3'!$B$1,Inputs!$A$3:$A$6,0),FALSE),"-")</f>
        <v>-</v>
      </c>
      <c r="O33" s="148" t="str">
        <f t="shared" si="5"/>
        <v>-</v>
      </c>
      <c r="P33" s="148" t="str">
        <f t="shared" si="5"/>
        <v>-</v>
      </c>
      <c r="Q33" s="115" t="str">
        <f t="shared" si="6"/>
        <v>-</v>
      </c>
      <c r="R33" s="5">
        <f t="shared" si="7"/>
        <v>0</v>
      </c>
      <c r="S33" s="46">
        <v>0</v>
      </c>
      <c r="T33" s="31" t="str">
        <f t="shared" si="8"/>
        <v>-</v>
      </c>
      <c r="U33" s="47">
        <f t="shared" si="9"/>
        <v>0</v>
      </c>
    </row>
    <row r="34" spans="1:27" s="3" customFormat="1">
      <c r="A34" s="48" t="s">
        <v>40</v>
      </c>
      <c r="B34" s="27" t="s">
        <v>41</v>
      </c>
      <c r="C34" s="114" t="str">
        <f>IFERROR(HLOOKUP($B34,Inputs!$S$3:$BF$5,MATCH('Business Unit 3'!$B$1,Inputs!$A$3:$A$6,0),FALSE),"-")</f>
        <v>-</v>
      </c>
      <c r="D34" s="114" t="str">
        <f>IFERROR(HLOOKUP($B34,Inputs!$S$3:$BF$5,MATCH('Business Unit 3'!$B$1,Inputs!$A$3:$A$6,0),FALSE),"-")</f>
        <v>-</v>
      </c>
      <c r="E34" s="114" t="str">
        <f>IFERROR(HLOOKUP($B34,Inputs!$S$3:$BF$5,MATCH('Business Unit 3'!$B$1,Inputs!$A$3:$A$6,0),FALSE),"-")</f>
        <v>-</v>
      </c>
      <c r="F34" s="114" t="str">
        <f>IFERROR(HLOOKUP($B34,Inputs!$S$3:$BF$5,MATCH('Business Unit 3'!$B$1,Inputs!$A$3:$A$6,0),FALSE),"-")</f>
        <v>-</v>
      </c>
      <c r="G34" s="114" t="str">
        <f>IFERROR(HLOOKUP($B34,Inputs!$S$3:$BF$5,MATCH('Business Unit 3'!$B$1,Inputs!$A$3:$A$6,0),FALSE),"-")</f>
        <v>-</v>
      </c>
      <c r="H34" s="114" t="str">
        <f>IFERROR(HLOOKUP($B34,Inputs!$S$3:$BF$5,MATCH('Business Unit 3'!$B$1,Inputs!$A$3:$A$6,0),FALSE),"-")</f>
        <v>-</v>
      </c>
      <c r="I34" s="114" t="str">
        <f>IFERROR(HLOOKUP($B34,Inputs!$S$3:$BF$5,MATCH('Business Unit 3'!$B$1,Inputs!$A$3:$A$6,0),FALSE),"-")</f>
        <v>-</v>
      </c>
      <c r="J34" s="114" t="str">
        <f>IFERROR(HLOOKUP($B34,Inputs!$S$3:$BF$5,MATCH('Business Unit 3'!$B$1,Inputs!$A$3:$A$6,0),FALSE),"-")</f>
        <v>-</v>
      </c>
      <c r="K34" s="114" t="str">
        <f>IFERROR(HLOOKUP($B34,Inputs!$S$3:$BF$5,MATCH('Business Unit 3'!$B$1,Inputs!$A$3:$A$6,0),FALSE),"-")</f>
        <v>-</v>
      </c>
      <c r="L34" s="114" t="str">
        <f>IFERROR(HLOOKUP($B34,Inputs!$S$3:$BF$5,MATCH('Business Unit 3'!$B$1,Inputs!$A$3:$A$6,0),FALSE),"-")</f>
        <v>-</v>
      </c>
      <c r="M34" s="114" t="str">
        <f>IFERROR(HLOOKUP($B34,Inputs!$S$3:$BF$5,MATCH('Business Unit 3'!$B$1,Inputs!$A$3:$A$6,0),FALSE),"-")</f>
        <v>-</v>
      </c>
      <c r="N34" s="114" t="str">
        <f>IFERROR(HLOOKUP($B34,Inputs!$S$3:$BF$5,MATCH('Business Unit 3'!$B$1,Inputs!$A$3:$A$6,0),FALSE),"-")</f>
        <v>-</v>
      </c>
      <c r="O34" s="148" t="str">
        <f t="shared" si="5"/>
        <v>-</v>
      </c>
      <c r="P34" s="148" t="str">
        <f t="shared" si="5"/>
        <v>-</v>
      </c>
      <c r="Q34" s="115" t="str">
        <f t="shared" si="6"/>
        <v>-</v>
      </c>
      <c r="R34" s="5">
        <f t="shared" si="7"/>
        <v>0</v>
      </c>
      <c r="S34" s="46">
        <v>0</v>
      </c>
      <c r="T34" s="31" t="str">
        <f t="shared" si="8"/>
        <v>-</v>
      </c>
      <c r="U34" s="47">
        <f>IF(ISERROR(T34/S34),0,(T34/S34))</f>
        <v>0</v>
      </c>
    </row>
    <row r="35" spans="1:27" s="3" customFormat="1">
      <c r="A35" s="48" t="s">
        <v>42</v>
      </c>
      <c r="B35" s="27" t="s">
        <v>43</v>
      </c>
      <c r="C35" s="114" t="str">
        <f>IFERROR(HLOOKUP($B35,Inputs!$S$3:$BF$5,MATCH('Business Unit 3'!$B$1,Inputs!$A$3:$A$6,0),FALSE),"-")</f>
        <v>-</v>
      </c>
      <c r="D35" s="114" t="str">
        <f>IFERROR(HLOOKUP($B35,Inputs!$S$3:$BF$5,MATCH('Business Unit 3'!$B$1,Inputs!$A$3:$A$6,0),FALSE),"-")</f>
        <v>-</v>
      </c>
      <c r="E35" s="114" t="str">
        <f>IFERROR(HLOOKUP($B35,Inputs!$S$3:$BF$5,MATCH('Business Unit 3'!$B$1,Inputs!$A$3:$A$6,0),FALSE),"-")</f>
        <v>-</v>
      </c>
      <c r="F35" s="114" t="str">
        <f>IFERROR(HLOOKUP($B35,Inputs!$S$3:$BF$5,MATCH('Business Unit 3'!$B$1,Inputs!$A$3:$A$6,0),FALSE),"-")</f>
        <v>-</v>
      </c>
      <c r="G35" s="114" t="str">
        <f>IFERROR(HLOOKUP($B35,Inputs!$S$3:$BF$5,MATCH('Business Unit 3'!$B$1,Inputs!$A$3:$A$6,0),FALSE),"-")</f>
        <v>-</v>
      </c>
      <c r="H35" s="114" t="str">
        <f>IFERROR(HLOOKUP($B35,Inputs!$S$3:$BF$5,MATCH('Business Unit 3'!$B$1,Inputs!$A$3:$A$6,0),FALSE),"-")</f>
        <v>-</v>
      </c>
      <c r="I35" s="114" t="str">
        <f>IFERROR(HLOOKUP($B35,Inputs!$S$3:$BF$5,MATCH('Business Unit 3'!$B$1,Inputs!$A$3:$A$6,0),FALSE),"-")</f>
        <v>-</v>
      </c>
      <c r="J35" s="114" t="str">
        <f>IFERROR(HLOOKUP($B35,Inputs!$S$3:$BF$5,MATCH('Business Unit 3'!$B$1,Inputs!$A$3:$A$6,0),FALSE),"-")</f>
        <v>-</v>
      </c>
      <c r="K35" s="114" t="str">
        <f>IFERROR(HLOOKUP($B35,Inputs!$S$3:$BF$5,MATCH('Business Unit 3'!$B$1,Inputs!$A$3:$A$6,0),FALSE),"-")</f>
        <v>-</v>
      </c>
      <c r="L35" s="114" t="str">
        <f>IFERROR(HLOOKUP($B35,Inputs!$S$3:$BF$5,MATCH('Business Unit 3'!$B$1,Inputs!$A$3:$A$6,0),FALSE),"-")</f>
        <v>-</v>
      </c>
      <c r="M35" s="114" t="str">
        <f>IFERROR(HLOOKUP($B35,Inputs!$S$3:$BF$5,MATCH('Business Unit 3'!$B$1,Inputs!$A$3:$A$6,0),FALSE),"-")</f>
        <v>-</v>
      </c>
      <c r="N35" s="114" t="str">
        <f>IFERROR(HLOOKUP($B35,Inputs!$S$3:$BF$5,MATCH('Business Unit 3'!$B$1,Inputs!$A$3:$A$6,0),FALSE),"-")</f>
        <v>-</v>
      </c>
      <c r="O35" s="148" t="str">
        <f t="shared" si="5"/>
        <v>-</v>
      </c>
      <c r="P35" s="148" t="str">
        <f t="shared" si="5"/>
        <v>-</v>
      </c>
      <c r="Q35" s="115" t="str">
        <f t="shared" si="6"/>
        <v>-</v>
      </c>
      <c r="R35" s="5">
        <f t="shared" si="7"/>
        <v>0</v>
      </c>
      <c r="S35" s="46">
        <v>0</v>
      </c>
      <c r="T35" s="31" t="str">
        <f t="shared" si="8"/>
        <v>-</v>
      </c>
      <c r="U35" s="47">
        <f>IF(ISERROR(T35/S35),0,(T35/S35))</f>
        <v>0</v>
      </c>
    </row>
    <row r="36" spans="1:27" s="3" customFormat="1">
      <c r="A36" s="48" t="s">
        <v>44</v>
      </c>
      <c r="B36" s="27" t="s">
        <v>45</v>
      </c>
      <c r="C36" s="114" t="str">
        <f>IFERROR(HLOOKUP($B36,Inputs!$S$3:$BF$5,MATCH('Business Unit 3'!$B$1,Inputs!$A$3:$A$6,0),FALSE),"-")</f>
        <v>-</v>
      </c>
      <c r="D36" s="114" t="str">
        <f>IFERROR(HLOOKUP($B36,Inputs!$S$3:$BF$5,MATCH('Business Unit 3'!$B$1,Inputs!$A$3:$A$6,0),FALSE),"-")</f>
        <v>-</v>
      </c>
      <c r="E36" s="114" t="str">
        <f>IFERROR(HLOOKUP($B36,Inputs!$S$3:$BF$5,MATCH('Business Unit 3'!$B$1,Inputs!$A$3:$A$6,0),FALSE),"-")</f>
        <v>-</v>
      </c>
      <c r="F36" s="114" t="str">
        <f>IFERROR(HLOOKUP($B36,Inputs!$S$3:$BF$5,MATCH('Business Unit 3'!$B$1,Inputs!$A$3:$A$6,0),FALSE),"-")</f>
        <v>-</v>
      </c>
      <c r="G36" s="114" t="str">
        <f>IFERROR(HLOOKUP($B36,Inputs!$S$3:$BF$5,MATCH('Business Unit 3'!$B$1,Inputs!$A$3:$A$6,0),FALSE),"-")</f>
        <v>-</v>
      </c>
      <c r="H36" s="114" t="str">
        <f>IFERROR(HLOOKUP($B36,Inputs!$S$3:$BF$5,MATCH('Business Unit 3'!$B$1,Inputs!$A$3:$A$6,0),FALSE),"-")</f>
        <v>-</v>
      </c>
      <c r="I36" s="114" t="str">
        <f>IFERROR(HLOOKUP($B36,Inputs!$S$3:$BF$5,MATCH('Business Unit 3'!$B$1,Inputs!$A$3:$A$6,0),FALSE),"-")</f>
        <v>-</v>
      </c>
      <c r="J36" s="114" t="str">
        <f>IFERROR(HLOOKUP($B36,Inputs!$S$3:$BF$5,MATCH('Business Unit 3'!$B$1,Inputs!$A$3:$A$6,0),FALSE),"-")</f>
        <v>-</v>
      </c>
      <c r="K36" s="114" t="str">
        <f>IFERROR(HLOOKUP($B36,Inputs!$S$3:$BF$5,MATCH('Business Unit 3'!$B$1,Inputs!$A$3:$A$6,0),FALSE),"-")</f>
        <v>-</v>
      </c>
      <c r="L36" s="114" t="str">
        <f>IFERROR(HLOOKUP($B36,Inputs!$S$3:$BF$5,MATCH('Business Unit 3'!$B$1,Inputs!$A$3:$A$6,0),FALSE),"-")</f>
        <v>-</v>
      </c>
      <c r="M36" s="114" t="str">
        <f>IFERROR(HLOOKUP($B36,Inputs!$S$3:$BF$5,MATCH('Business Unit 3'!$B$1,Inputs!$A$3:$A$6,0),FALSE),"-")</f>
        <v>-</v>
      </c>
      <c r="N36" s="114" t="str">
        <f>IFERROR(HLOOKUP($B36,Inputs!$S$3:$BF$5,MATCH('Business Unit 3'!$B$1,Inputs!$A$3:$A$6,0),FALSE),"-")</f>
        <v>-</v>
      </c>
      <c r="O36" s="148" t="str">
        <f t="shared" si="5"/>
        <v>-</v>
      </c>
      <c r="P36" s="148" t="str">
        <f t="shared" si="5"/>
        <v>-</v>
      </c>
      <c r="Q36" s="115" t="str">
        <f t="shared" si="6"/>
        <v>-</v>
      </c>
      <c r="R36" s="5">
        <f t="shared" si="7"/>
        <v>0</v>
      </c>
      <c r="S36" s="46">
        <v>99564</v>
      </c>
      <c r="T36" s="31" t="str">
        <f t="shared" si="8"/>
        <v>-</v>
      </c>
      <c r="U36" s="47">
        <f t="shared" si="9"/>
        <v>0</v>
      </c>
      <c r="V36" s="3" t="s">
        <v>0</v>
      </c>
      <c r="W36" s="3" t="s">
        <v>0</v>
      </c>
    </row>
    <row r="37" spans="1:27" s="3" customFormat="1">
      <c r="A37" s="48" t="s">
        <v>46</v>
      </c>
      <c r="B37" s="27" t="s">
        <v>47</v>
      </c>
      <c r="C37" s="114" t="str">
        <f>IFERROR(HLOOKUP($B37,Inputs!$S$3:$BF$5,MATCH('Business Unit 3'!$B$1,Inputs!$A$3:$A$6,0),FALSE),"-")</f>
        <v>-</v>
      </c>
      <c r="D37" s="114" t="str">
        <f>IFERROR(HLOOKUP($B37,Inputs!$S$3:$BF$5,MATCH('Business Unit 3'!$B$1,Inputs!$A$3:$A$6,0),FALSE),"-")</f>
        <v>-</v>
      </c>
      <c r="E37" s="114" t="str">
        <f>IFERROR(HLOOKUP($B37,Inputs!$S$3:$BF$5,MATCH('Business Unit 3'!$B$1,Inputs!$A$3:$A$6,0),FALSE),"-")</f>
        <v>-</v>
      </c>
      <c r="F37" s="114" t="str">
        <f>IFERROR(HLOOKUP($B37,Inputs!$S$3:$BF$5,MATCH('Business Unit 3'!$B$1,Inputs!$A$3:$A$6,0),FALSE),"-")</f>
        <v>-</v>
      </c>
      <c r="G37" s="114" t="str">
        <f>IFERROR(HLOOKUP($B37,Inputs!$S$3:$BF$5,MATCH('Business Unit 3'!$B$1,Inputs!$A$3:$A$6,0),FALSE),"-")</f>
        <v>-</v>
      </c>
      <c r="H37" s="114" t="str">
        <f>IFERROR(HLOOKUP($B37,Inputs!$S$3:$BF$5,MATCH('Business Unit 3'!$B$1,Inputs!$A$3:$A$6,0),FALSE),"-")</f>
        <v>-</v>
      </c>
      <c r="I37" s="114" t="str">
        <f>IFERROR(HLOOKUP($B37,Inputs!$S$3:$BF$5,MATCH('Business Unit 3'!$B$1,Inputs!$A$3:$A$6,0),FALSE),"-")</f>
        <v>-</v>
      </c>
      <c r="J37" s="114" t="str">
        <f>IFERROR(HLOOKUP($B37,Inputs!$S$3:$BF$5,MATCH('Business Unit 3'!$B$1,Inputs!$A$3:$A$6,0),FALSE),"-")</f>
        <v>-</v>
      </c>
      <c r="K37" s="114" t="str">
        <f>IFERROR(HLOOKUP($B37,Inputs!$S$3:$BF$5,MATCH('Business Unit 3'!$B$1,Inputs!$A$3:$A$6,0),FALSE),"-")</f>
        <v>-</v>
      </c>
      <c r="L37" s="114" t="str">
        <f>IFERROR(HLOOKUP($B37,Inputs!$S$3:$BF$5,MATCH('Business Unit 3'!$B$1,Inputs!$A$3:$A$6,0),FALSE),"-")</f>
        <v>-</v>
      </c>
      <c r="M37" s="114" t="str">
        <f>IFERROR(HLOOKUP($B37,Inputs!$S$3:$BF$5,MATCH('Business Unit 3'!$B$1,Inputs!$A$3:$A$6,0),FALSE),"-")</f>
        <v>-</v>
      </c>
      <c r="N37" s="114" t="str">
        <f>IFERROR(HLOOKUP($B37,Inputs!$S$3:$BF$5,MATCH('Business Unit 3'!$B$1,Inputs!$A$3:$A$6,0),FALSE),"-")</f>
        <v>-</v>
      </c>
      <c r="O37" s="148" t="str">
        <f t="shared" si="5"/>
        <v>-</v>
      </c>
      <c r="P37" s="148" t="str">
        <f t="shared" si="5"/>
        <v>-</v>
      </c>
      <c r="Q37" s="115" t="str">
        <f t="shared" si="6"/>
        <v>-</v>
      </c>
      <c r="R37" s="5">
        <f t="shared" si="7"/>
        <v>0</v>
      </c>
      <c r="S37" s="46">
        <v>10577</v>
      </c>
      <c r="T37" s="31" t="str">
        <f t="shared" si="8"/>
        <v>-</v>
      </c>
      <c r="U37" s="47">
        <f t="shared" si="9"/>
        <v>0</v>
      </c>
      <c r="V37" s="3" t="s">
        <v>0</v>
      </c>
      <c r="W37" s="3" t="s">
        <v>0</v>
      </c>
    </row>
    <row r="38" spans="1:27" s="3" customFormat="1">
      <c r="A38" s="51" t="s">
        <v>48</v>
      </c>
      <c r="B38" s="27" t="s">
        <v>49</v>
      </c>
      <c r="C38" s="114" t="str">
        <f>IFERROR(HLOOKUP($B38,Inputs!$S$3:$BF$5,MATCH('Business Unit 3'!$B$1,Inputs!$A$3:$A$6,0),FALSE),"-")</f>
        <v>-</v>
      </c>
      <c r="D38" s="114" t="str">
        <f>IFERROR(HLOOKUP($B38,Inputs!$S$3:$BF$5,MATCH('Business Unit 3'!$B$1,Inputs!$A$3:$A$6,0),FALSE),"-")</f>
        <v>-</v>
      </c>
      <c r="E38" s="114" t="str">
        <f>IFERROR(HLOOKUP($B38,Inputs!$S$3:$BF$5,MATCH('Business Unit 3'!$B$1,Inputs!$A$3:$A$6,0),FALSE),"-")</f>
        <v>-</v>
      </c>
      <c r="F38" s="114" t="str">
        <f>IFERROR(HLOOKUP($B38,Inputs!$S$3:$BF$5,MATCH('Business Unit 3'!$B$1,Inputs!$A$3:$A$6,0),FALSE),"-")</f>
        <v>-</v>
      </c>
      <c r="G38" s="114" t="str">
        <f>IFERROR(HLOOKUP($B38,Inputs!$S$3:$BF$5,MATCH('Business Unit 3'!$B$1,Inputs!$A$3:$A$6,0),FALSE),"-")</f>
        <v>-</v>
      </c>
      <c r="H38" s="114" t="str">
        <f>IFERROR(HLOOKUP($B38,Inputs!$S$3:$BF$5,MATCH('Business Unit 3'!$B$1,Inputs!$A$3:$A$6,0),FALSE),"-")</f>
        <v>-</v>
      </c>
      <c r="I38" s="114" t="str">
        <f>IFERROR(HLOOKUP($B38,Inputs!$S$3:$BF$5,MATCH('Business Unit 3'!$B$1,Inputs!$A$3:$A$6,0),FALSE),"-")</f>
        <v>-</v>
      </c>
      <c r="J38" s="114" t="str">
        <f>IFERROR(HLOOKUP($B38,Inputs!$S$3:$BF$5,MATCH('Business Unit 3'!$B$1,Inputs!$A$3:$A$6,0),FALSE),"-")</f>
        <v>-</v>
      </c>
      <c r="K38" s="114" t="str">
        <f>IFERROR(HLOOKUP($B38,Inputs!$S$3:$BF$5,MATCH('Business Unit 3'!$B$1,Inputs!$A$3:$A$6,0),FALSE),"-")</f>
        <v>-</v>
      </c>
      <c r="L38" s="114" t="str">
        <f>IFERROR(HLOOKUP($B38,Inputs!$S$3:$BF$5,MATCH('Business Unit 3'!$B$1,Inputs!$A$3:$A$6,0),FALSE),"-")</f>
        <v>-</v>
      </c>
      <c r="M38" s="114" t="str">
        <f>IFERROR(HLOOKUP($B38,Inputs!$S$3:$BF$5,MATCH('Business Unit 3'!$B$1,Inputs!$A$3:$A$6,0),FALSE),"-")</f>
        <v>-</v>
      </c>
      <c r="N38" s="114" t="str">
        <f>IFERROR(HLOOKUP($B38,Inputs!$S$3:$BF$5,MATCH('Business Unit 3'!$B$1,Inputs!$A$3:$A$6,0),FALSE),"-")</f>
        <v>-</v>
      </c>
      <c r="O38" s="148" t="str">
        <f t="shared" si="5"/>
        <v>-</v>
      </c>
      <c r="P38" s="148" t="str">
        <f t="shared" si="5"/>
        <v>-</v>
      </c>
      <c r="Q38" s="115" t="str">
        <f t="shared" si="6"/>
        <v>-</v>
      </c>
      <c r="R38" s="5">
        <f t="shared" si="7"/>
        <v>0</v>
      </c>
      <c r="S38" s="46">
        <v>25008</v>
      </c>
      <c r="T38" s="31" t="str">
        <f t="shared" si="8"/>
        <v>-</v>
      </c>
      <c r="U38" s="47">
        <f t="shared" si="9"/>
        <v>0</v>
      </c>
    </row>
    <row r="39" spans="1:27" s="3" customFormat="1">
      <c r="A39" s="48" t="s">
        <v>50</v>
      </c>
      <c r="B39" s="27" t="s">
        <v>51</v>
      </c>
      <c r="C39" s="113">
        <f>IF(IF(MATCH($B$1,Inputs!$A$4:$A$6,0),VLOOKUP('Business Unit 3'!$B$1,Inputs!$A$4:$Q$6,15,FALSE),"-")=0,"-",IF(MATCH($B$1,Inputs!$A$4:$A$6,0),VLOOKUP('Business Unit 3'!$B$1,Inputs!$A$4:$Q$6,15,FALSE),"-"))</f>
        <v>13333.333333333334</v>
      </c>
      <c r="D39" s="113">
        <f>IF(IF(MATCH($B$1,Inputs!$A$4:$A$6,0),VLOOKUP('Business Unit 3'!$B$1,Inputs!$A$4:$Q$6,15,FALSE),"-")=0,"-",IF(MATCH($B$1,Inputs!$A$4:$A$6,0),VLOOKUP('Business Unit 3'!$B$1,Inputs!$A$4:$Q$6,15,FALSE),"-"))</f>
        <v>13333.333333333334</v>
      </c>
      <c r="E39" s="113">
        <f>IF(IF(MATCH($B$1,Inputs!$A$4:$A$6,0),VLOOKUP('Business Unit 3'!$B$1,Inputs!$A$4:$Q$6,15,FALSE),"-")=0,"-",IF(MATCH($B$1,Inputs!$A$4:$A$6,0),VLOOKUP('Business Unit 3'!$B$1,Inputs!$A$4:$Q$6,15,FALSE),"-"))</f>
        <v>13333.333333333334</v>
      </c>
      <c r="F39" s="113">
        <f>IF(IF(MATCH($B$1,Inputs!$A$4:$A$6,0),VLOOKUP('Business Unit 3'!$B$1,Inputs!$A$4:$Q$6,15,FALSE),"-")=0,"-",IF(MATCH($B$1,Inputs!$A$4:$A$6,0),VLOOKUP('Business Unit 3'!$B$1,Inputs!$A$4:$Q$6,15,FALSE),"-"))</f>
        <v>13333.333333333334</v>
      </c>
      <c r="G39" s="113">
        <f>IF(IF(MATCH($B$1,Inputs!$A$4:$A$6,0),VLOOKUP('Business Unit 3'!$B$1,Inputs!$A$4:$Q$6,15,FALSE),"-")=0,"-",IF(MATCH($B$1,Inputs!$A$4:$A$6,0),VLOOKUP('Business Unit 3'!$B$1,Inputs!$A$4:$Q$6,15,FALSE),"-"))</f>
        <v>13333.333333333334</v>
      </c>
      <c r="H39" s="113">
        <f>IF(IF(MATCH($B$1,Inputs!$A$4:$A$6,0),VLOOKUP('Business Unit 3'!$B$1,Inputs!$A$4:$Q$6,15,FALSE),"-")=0,"-",IF(MATCH($B$1,Inputs!$A$4:$A$6,0),VLOOKUP('Business Unit 3'!$B$1,Inputs!$A$4:$Q$6,15,FALSE),"-"))</f>
        <v>13333.333333333334</v>
      </c>
      <c r="I39" s="113">
        <f>IF(IF(MATCH($B$1,Inputs!$A$4:$A$6,0),VLOOKUP('Business Unit 3'!$B$1,Inputs!$A$4:$Q$6,15,FALSE),"-")=0,"-",IF(MATCH($B$1,Inputs!$A$4:$A$6,0),VLOOKUP('Business Unit 3'!$B$1,Inputs!$A$4:$Q$6,15,FALSE),"-"))</f>
        <v>13333.333333333334</v>
      </c>
      <c r="J39" s="113">
        <f>IF(IF(MATCH($B$1,Inputs!$A$4:$A$6,0),VLOOKUP('Business Unit 3'!$B$1,Inputs!$A$4:$Q$6,15,FALSE),"-")=0,"-",IF(MATCH($B$1,Inputs!$A$4:$A$6,0),VLOOKUP('Business Unit 3'!$B$1,Inputs!$A$4:$Q$6,15,FALSE),"-"))</f>
        <v>13333.333333333334</v>
      </c>
      <c r="K39" s="113">
        <f>IF(IF(MATCH($B$1,Inputs!$A$4:$A$6,0),VLOOKUP('Business Unit 3'!$B$1,Inputs!$A$4:$Q$6,15,FALSE),"-")=0,"-",IF(MATCH($B$1,Inputs!$A$4:$A$6,0),VLOOKUP('Business Unit 3'!$B$1,Inputs!$A$4:$Q$6,15,FALSE),"-"))</f>
        <v>13333.333333333334</v>
      </c>
      <c r="L39" s="113">
        <f>IF(IF(MATCH($B$1,Inputs!$A$4:$A$6,0),VLOOKUP('Business Unit 3'!$B$1,Inputs!$A$4:$Q$6,15,FALSE),"-")=0,"-",IF(MATCH($B$1,Inputs!$A$4:$A$6,0),VLOOKUP('Business Unit 3'!$B$1,Inputs!$A$4:$Q$6,15,FALSE),"-"))</f>
        <v>13333.333333333334</v>
      </c>
      <c r="M39" s="113">
        <f>IF(IF(MATCH($B$1,Inputs!$A$4:$A$6,0),VLOOKUP('Business Unit 3'!$B$1,Inputs!$A$4:$Q$6,15,FALSE),"-")=0,"-",IF(MATCH($B$1,Inputs!$A$4:$A$6,0),VLOOKUP('Business Unit 3'!$B$1,Inputs!$A$4:$Q$6,15,FALSE),"-"))</f>
        <v>13333.333333333334</v>
      </c>
      <c r="N39" s="113">
        <f>IF(IF(MATCH($B$1,Inputs!$A$4:$A$6,0),VLOOKUP('Business Unit 3'!$B$1,Inputs!$A$4:$Q$6,15,FALSE),"-")=0,"-",IF(MATCH($B$1,Inputs!$A$4:$A$6,0),VLOOKUP('Business Unit 3'!$B$1,Inputs!$A$4:$Q$6,15,FALSE),"-"))</f>
        <v>13333.333333333334</v>
      </c>
      <c r="O39" s="148">
        <f t="shared" si="5"/>
        <v>160000</v>
      </c>
      <c r="P39" s="148">
        <f t="shared" si="5"/>
        <v>160000</v>
      </c>
      <c r="Q39" s="115" t="str">
        <f t="shared" si="6"/>
        <v>-</v>
      </c>
      <c r="R39" s="5">
        <f t="shared" si="7"/>
        <v>0</v>
      </c>
      <c r="S39" s="46">
        <v>36149</v>
      </c>
      <c r="T39" s="31">
        <f t="shared" si="8"/>
        <v>123851</v>
      </c>
      <c r="U39" s="47">
        <f t="shared" si="9"/>
        <v>3.4261252040167087</v>
      </c>
      <c r="V39" s="3" t="s">
        <v>0</v>
      </c>
      <c r="W39" s="3" t="s">
        <v>0</v>
      </c>
    </row>
    <row r="40" spans="1:27" s="3" customFormat="1">
      <c r="A40" s="48">
        <v>7240</v>
      </c>
      <c r="B40" s="27" t="s">
        <v>194</v>
      </c>
      <c r="C40" s="113">
        <f>IF(IF(MATCH($B$1,Inputs!$A$4:$A$6,0),VLOOKUP('Business Unit 3'!$B$1,Inputs!$A$4:$Q$6,17,FALSE),"-")=0,"-",IF(MATCH($B$1,Inputs!$A$4:$A$6,0),VLOOKUP('Business Unit 3'!$B$1,Inputs!$A$4:$Q$6,17,FALSE),"-"))</f>
        <v>2000</v>
      </c>
      <c r="D40" s="113">
        <f>IF(IF(MATCH($B$1,Inputs!$A$4:$A$6,0),VLOOKUP('Business Unit 3'!$B$1,Inputs!$A$4:$Q$6,17,FALSE),"-")=0,"-",IF(MATCH($B$1,Inputs!$A$4:$A$6,0),VLOOKUP('Business Unit 3'!$B$1,Inputs!$A$4:$Q$6,17,FALSE),"-"))</f>
        <v>2000</v>
      </c>
      <c r="E40" s="113">
        <f>IF(IF(MATCH($B$1,Inputs!$A$4:$A$6,0),VLOOKUP('Business Unit 3'!$B$1,Inputs!$A$4:$Q$6,17,FALSE),"-")=0,"-",IF(MATCH($B$1,Inputs!$A$4:$A$6,0),VLOOKUP('Business Unit 3'!$B$1,Inputs!$A$4:$Q$6,17,FALSE),"-"))</f>
        <v>2000</v>
      </c>
      <c r="F40" s="113">
        <f>IF(IF(MATCH($B$1,Inputs!$A$4:$A$6,0),VLOOKUP('Business Unit 3'!$B$1,Inputs!$A$4:$Q$6,17,FALSE),"-")=0,"-",IF(MATCH($B$1,Inputs!$A$4:$A$6,0),VLOOKUP('Business Unit 3'!$B$1,Inputs!$A$4:$Q$6,17,FALSE),"-"))</f>
        <v>2000</v>
      </c>
      <c r="G40" s="113">
        <f>IF(IF(MATCH($B$1,Inputs!$A$4:$A$6,0),VLOOKUP('Business Unit 3'!$B$1,Inputs!$A$4:$Q$6,17,FALSE),"-")=0,"-",IF(MATCH($B$1,Inputs!$A$4:$A$6,0),VLOOKUP('Business Unit 3'!$B$1,Inputs!$A$4:$Q$6,17,FALSE),"-"))</f>
        <v>2000</v>
      </c>
      <c r="H40" s="113">
        <f>IF(IF(MATCH($B$1,Inputs!$A$4:$A$6,0),VLOOKUP('Business Unit 3'!$B$1,Inputs!$A$4:$Q$6,17,FALSE),"-")=0,"-",IF(MATCH($B$1,Inputs!$A$4:$A$6,0),VLOOKUP('Business Unit 3'!$B$1,Inputs!$A$4:$Q$6,17,FALSE),"-"))</f>
        <v>2000</v>
      </c>
      <c r="I40" s="113">
        <f>IF(IF(MATCH($B$1,Inputs!$A$4:$A$6,0),VLOOKUP('Business Unit 3'!$B$1,Inputs!$A$4:$Q$6,17,FALSE),"-")=0,"-",IF(MATCH($B$1,Inputs!$A$4:$A$6,0),VLOOKUP('Business Unit 3'!$B$1,Inputs!$A$4:$Q$6,17,FALSE),"-"))</f>
        <v>2000</v>
      </c>
      <c r="J40" s="113">
        <f>IF(IF(MATCH($B$1,Inputs!$A$4:$A$6,0),VLOOKUP('Business Unit 3'!$B$1,Inputs!$A$4:$Q$6,17,FALSE),"-")=0,"-",IF(MATCH($B$1,Inputs!$A$4:$A$6,0),VLOOKUP('Business Unit 3'!$B$1,Inputs!$A$4:$Q$6,17,FALSE),"-"))</f>
        <v>2000</v>
      </c>
      <c r="K40" s="113">
        <f>IF(IF(MATCH($B$1,Inputs!$A$4:$A$6,0),VLOOKUP('Business Unit 3'!$B$1,Inputs!$A$4:$Q$6,17,FALSE),"-")=0,"-",IF(MATCH($B$1,Inputs!$A$4:$A$6,0),VLOOKUP('Business Unit 3'!$B$1,Inputs!$A$4:$Q$6,17,FALSE),"-"))</f>
        <v>2000</v>
      </c>
      <c r="L40" s="113">
        <f>IF(IF(MATCH($B$1,Inputs!$A$4:$A$6,0),VLOOKUP('Business Unit 3'!$B$1,Inputs!$A$4:$Q$6,17,FALSE),"-")=0,"-",IF(MATCH($B$1,Inputs!$A$4:$A$6,0),VLOOKUP('Business Unit 3'!$B$1,Inputs!$A$4:$Q$6,17,FALSE),"-"))</f>
        <v>2000</v>
      </c>
      <c r="M40" s="113">
        <f>IF(IF(MATCH($B$1,Inputs!$A$4:$A$6,0),VLOOKUP('Business Unit 3'!$B$1,Inputs!$A$4:$Q$6,17,FALSE),"-")=0,"-",IF(MATCH($B$1,Inputs!$A$4:$A$6,0),VLOOKUP('Business Unit 3'!$B$1,Inputs!$A$4:$Q$6,17,FALSE),"-"))</f>
        <v>2000</v>
      </c>
      <c r="N40" s="113">
        <f>IF(IF(MATCH($B$1,Inputs!$A$4:$A$6,0),VLOOKUP('Business Unit 3'!$B$1,Inputs!$A$4:$Q$6,17,FALSE),"-")=0,"-",IF(MATCH($B$1,Inputs!$A$4:$A$6,0),VLOOKUP('Business Unit 3'!$B$1,Inputs!$A$4:$Q$6,17,FALSE),"-"))</f>
        <v>2000</v>
      </c>
      <c r="O40" s="148">
        <f t="shared" si="5"/>
        <v>24000</v>
      </c>
      <c r="P40" s="148">
        <f t="shared" si="5"/>
        <v>24000</v>
      </c>
      <c r="Q40" s="115" t="str">
        <f t="shared" si="6"/>
        <v>-</v>
      </c>
      <c r="R40" s="5">
        <f t="shared" si="7"/>
        <v>0</v>
      </c>
      <c r="S40" s="46">
        <v>0</v>
      </c>
      <c r="T40" s="31">
        <f t="shared" si="8"/>
        <v>24000</v>
      </c>
      <c r="U40" s="47">
        <f t="shared" si="9"/>
        <v>0</v>
      </c>
    </row>
    <row r="41" spans="1:27" s="3" customFormat="1">
      <c r="A41" s="48" t="s">
        <v>53</v>
      </c>
      <c r="B41" s="27" t="s">
        <v>54</v>
      </c>
      <c r="C41" s="113">
        <f>IF(IF(MATCH($B$1,Inputs!$A$4:$A$6,0),VLOOKUP('Business Unit 3'!$B$1,Inputs!$A$4:$Q$6,13,FALSE),"-")=0,"-",IF(MATCH($B$1,Inputs!$A$4:$A$6,0),VLOOKUP('Business Unit 3'!$B$1,Inputs!$A$4:$Q$6,13,FALSE),"-"))</f>
        <v>3333.3333333333335</v>
      </c>
      <c r="D41" s="113">
        <f>IF(IF(MATCH($B$1,Inputs!$A$4:$A$6,0),VLOOKUP('Business Unit 3'!$B$1,Inputs!$A$4:$Q$6,13,FALSE),"-")=0,"-",IF(MATCH($B$1,Inputs!$A$4:$A$6,0),VLOOKUP('Business Unit 3'!$B$1,Inputs!$A$4:$Q$6,13,FALSE),"-"))</f>
        <v>3333.3333333333335</v>
      </c>
      <c r="E41" s="113">
        <f>IF(IF(MATCH($B$1,Inputs!$A$4:$A$6,0),VLOOKUP('Business Unit 3'!$B$1,Inputs!$A$4:$Q$6,13,FALSE),"-")=0,"-",IF(MATCH($B$1,Inputs!$A$4:$A$6,0),VLOOKUP('Business Unit 3'!$B$1,Inputs!$A$4:$Q$6,13,FALSE),"-"))</f>
        <v>3333.3333333333335</v>
      </c>
      <c r="F41" s="113">
        <f>IF(IF(MATCH($B$1,Inputs!$A$4:$A$6,0),VLOOKUP('Business Unit 3'!$B$1,Inputs!$A$4:$Q$6,13,FALSE),"-")=0,"-",IF(MATCH($B$1,Inputs!$A$4:$A$6,0),VLOOKUP('Business Unit 3'!$B$1,Inputs!$A$4:$Q$6,13,FALSE),"-"))</f>
        <v>3333.3333333333335</v>
      </c>
      <c r="G41" s="113">
        <f>IF(IF(MATCH($B$1,Inputs!$A$4:$A$6,0),VLOOKUP('Business Unit 3'!$B$1,Inputs!$A$4:$Q$6,13,FALSE),"-")=0,"-",IF(MATCH($B$1,Inputs!$A$4:$A$6,0),VLOOKUP('Business Unit 3'!$B$1,Inputs!$A$4:$Q$6,13,FALSE),"-"))</f>
        <v>3333.3333333333335</v>
      </c>
      <c r="H41" s="113">
        <f>IF(IF(MATCH($B$1,Inputs!$A$4:$A$6,0),VLOOKUP('Business Unit 3'!$B$1,Inputs!$A$4:$Q$6,13,FALSE),"-")=0,"-",IF(MATCH($B$1,Inputs!$A$4:$A$6,0),VLOOKUP('Business Unit 3'!$B$1,Inputs!$A$4:$Q$6,13,FALSE),"-"))</f>
        <v>3333.3333333333335</v>
      </c>
      <c r="I41" s="113">
        <f>IF(IF(MATCH($B$1,Inputs!$A$4:$A$6,0),VLOOKUP('Business Unit 3'!$B$1,Inputs!$A$4:$Q$6,13,FALSE),"-")=0,"-",IF(MATCH($B$1,Inputs!$A$4:$A$6,0),VLOOKUP('Business Unit 3'!$B$1,Inputs!$A$4:$Q$6,13,FALSE),"-"))</f>
        <v>3333.3333333333335</v>
      </c>
      <c r="J41" s="113">
        <f>IF(IF(MATCH($B$1,Inputs!$A$4:$A$6,0),VLOOKUP('Business Unit 3'!$B$1,Inputs!$A$4:$Q$6,13,FALSE),"-")=0,"-",IF(MATCH($B$1,Inputs!$A$4:$A$6,0),VLOOKUP('Business Unit 3'!$B$1,Inputs!$A$4:$Q$6,13,FALSE),"-"))</f>
        <v>3333.3333333333335</v>
      </c>
      <c r="K41" s="113">
        <f>IF(IF(MATCH($B$1,Inputs!$A$4:$A$6,0),VLOOKUP('Business Unit 3'!$B$1,Inputs!$A$4:$Q$6,13,FALSE),"-")=0,"-",IF(MATCH($B$1,Inputs!$A$4:$A$6,0),VLOOKUP('Business Unit 3'!$B$1,Inputs!$A$4:$Q$6,13,FALSE),"-"))</f>
        <v>3333.3333333333335</v>
      </c>
      <c r="L41" s="113">
        <f>IF(IF(MATCH($B$1,Inputs!$A$4:$A$6,0),VLOOKUP('Business Unit 3'!$B$1,Inputs!$A$4:$Q$6,13,FALSE),"-")=0,"-",IF(MATCH($B$1,Inputs!$A$4:$A$6,0),VLOOKUP('Business Unit 3'!$B$1,Inputs!$A$4:$Q$6,13,FALSE),"-"))</f>
        <v>3333.3333333333335</v>
      </c>
      <c r="M41" s="113">
        <f>IF(IF(MATCH($B$1,Inputs!$A$4:$A$6,0),VLOOKUP('Business Unit 3'!$B$1,Inputs!$A$4:$Q$6,13,FALSE),"-")=0,"-",IF(MATCH($B$1,Inputs!$A$4:$A$6,0),VLOOKUP('Business Unit 3'!$B$1,Inputs!$A$4:$Q$6,13,FALSE),"-"))</f>
        <v>3333.3333333333335</v>
      </c>
      <c r="N41" s="113">
        <f>IF(IF(MATCH($B$1,Inputs!$A$4:$A$6,0),VLOOKUP('Business Unit 3'!$B$1,Inputs!$A$4:$Q$6,13,FALSE),"-")=0,"-",IF(MATCH($B$1,Inputs!$A$4:$A$6,0),VLOOKUP('Business Unit 3'!$B$1,Inputs!$A$4:$Q$6,13,FALSE),"-"))</f>
        <v>3333.3333333333335</v>
      </c>
      <c r="O41" s="148">
        <f t="shared" si="5"/>
        <v>40000</v>
      </c>
      <c r="P41" s="148">
        <f t="shared" si="5"/>
        <v>40000</v>
      </c>
      <c r="Q41" s="115" t="str">
        <f t="shared" si="6"/>
        <v>-</v>
      </c>
      <c r="R41" s="5">
        <f t="shared" si="7"/>
        <v>0</v>
      </c>
      <c r="S41" s="46">
        <v>29256</v>
      </c>
      <c r="T41" s="31">
        <f t="shared" si="8"/>
        <v>10744</v>
      </c>
      <c r="U41" s="47">
        <f t="shared" si="9"/>
        <v>0.36724090784796282</v>
      </c>
      <c r="V41" s="3" t="s">
        <v>0</v>
      </c>
      <c r="W41" s="3" t="s">
        <v>0</v>
      </c>
    </row>
    <row r="42" spans="1:27" s="3" customFormat="1">
      <c r="A42" s="48" t="s">
        <v>55</v>
      </c>
      <c r="B42" s="27" t="s">
        <v>56</v>
      </c>
      <c r="C42" s="114" t="str">
        <f>IFERROR(HLOOKUP($B42,Inputs!$S$3:$BF$5,MATCH('Business Unit 3'!$B$1,Inputs!$A$3:$A$6,0),FALSE),"-")</f>
        <v>-</v>
      </c>
      <c r="D42" s="114" t="str">
        <f>IFERROR(HLOOKUP($B42,Inputs!$S$3:$BF$5,MATCH('Business Unit 3'!$B$1,Inputs!$A$3:$A$6,0),FALSE),"-")</f>
        <v>-</v>
      </c>
      <c r="E42" s="114" t="str">
        <f>IFERROR(HLOOKUP($B42,Inputs!$S$3:$BF$5,MATCH('Business Unit 3'!$B$1,Inputs!$A$3:$A$6,0),FALSE),"-")</f>
        <v>-</v>
      </c>
      <c r="F42" s="114" t="str">
        <f>IFERROR(HLOOKUP($B42,Inputs!$S$3:$BF$5,MATCH('Business Unit 3'!$B$1,Inputs!$A$3:$A$6,0),FALSE),"-")</f>
        <v>-</v>
      </c>
      <c r="G42" s="114" t="str">
        <f>IFERROR(HLOOKUP($B42,Inputs!$S$3:$BF$5,MATCH('Business Unit 3'!$B$1,Inputs!$A$3:$A$6,0),FALSE),"-")</f>
        <v>-</v>
      </c>
      <c r="H42" s="114" t="str">
        <f>IFERROR(HLOOKUP($B42,Inputs!$S$3:$BF$5,MATCH('Business Unit 3'!$B$1,Inputs!$A$3:$A$6,0),FALSE),"-")</f>
        <v>-</v>
      </c>
      <c r="I42" s="114" t="str">
        <f>IFERROR(HLOOKUP($B42,Inputs!$S$3:$BF$5,MATCH('Business Unit 3'!$B$1,Inputs!$A$3:$A$6,0),FALSE),"-")</f>
        <v>-</v>
      </c>
      <c r="J42" s="114" t="str">
        <f>IFERROR(HLOOKUP($B42,Inputs!$S$3:$BF$5,MATCH('Business Unit 3'!$B$1,Inputs!$A$3:$A$6,0),FALSE),"-")</f>
        <v>-</v>
      </c>
      <c r="K42" s="114" t="str">
        <f>IFERROR(HLOOKUP($B42,Inputs!$S$3:$BF$5,MATCH('Business Unit 3'!$B$1,Inputs!$A$3:$A$6,0),FALSE),"-")</f>
        <v>-</v>
      </c>
      <c r="L42" s="114" t="str">
        <f>IFERROR(HLOOKUP($B42,Inputs!$S$3:$BF$5,MATCH('Business Unit 3'!$B$1,Inputs!$A$3:$A$6,0),FALSE),"-")</f>
        <v>-</v>
      </c>
      <c r="M42" s="114" t="str">
        <f>IFERROR(HLOOKUP($B42,Inputs!$S$3:$BF$5,MATCH('Business Unit 3'!$B$1,Inputs!$A$3:$A$6,0),FALSE),"-")</f>
        <v>-</v>
      </c>
      <c r="N42" s="114" t="str">
        <f>IFERROR(HLOOKUP($B42,Inputs!$S$3:$BF$5,MATCH('Business Unit 3'!$B$1,Inputs!$A$3:$A$6,0),FALSE),"-")</f>
        <v>-</v>
      </c>
      <c r="O42" s="148" t="str">
        <f t="shared" si="5"/>
        <v>-</v>
      </c>
      <c r="P42" s="148" t="str">
        <f t="shared" si="5"/>
        <v>-</v>
      </c>
      <c r="Q42" s="115" t="str">
        <f t="shared" si="6"/>
        <v>-</v>
      </c>
      <c r="R42" s="5">
        <f t="shared" si="7"/>
        <v>0</v>
      </c>
      <c r="S42" s="46">
        <v>1985</v>
      </c>
      <c r="T42" s="31" t="str">
        <f t="shared" si="8"/>
        <v>-</v>
      </c>
      <c r="U42" s="47">
        <f t="shared" si="9"/>
        <v>0</v>
      </c>
    </row>
    <row r="43" spans="1:27" s="3" customFormat="1">
      <c r="A43" s="48" t="s">
        <v>57</v>
      </c>
      <c r="B43" s="27" t="s">
        <v>58</v>
      </c>
      <c r="C43" s="114" t="str">
        <f>IFERROR(HLOOKUP($B43,Inputs!$S$3:$BF$5,MATCH('Business Unit 3'!$B$1,Inputs!$A$3:$A$6,0),FALSE),"-")</f>
        <v>-</v>
      </c>
      <c r="D43" s="114" t="str">
        <f>IFERROR(HLOOKUP($B43,Inputs!$S$3:$BF$5,MATCH('Business Unit 3'!$B$1,Inputs!$A$3:$A$6,0),FALSE),"-")</f>
        <v>-</v>
      </c>
      <c r="E43" s="114" t="str">
        <f>IFERROR(HLOOKUP($B43,Inputs!$S$3:$BF$5,MATCH('Business Unit 3'!$B$1,Inputs!$A$3:$A$6,0),FALSE),"-")</f>
        <v>-</v>
      </c>
      <c r="F43" s="114" t="str">
        <f>IFERROR(HLOOKUP($B43,Inputs!$S$3:$BF$5,MATCH('Business Unit 3'!$B$1,Inputs!$A$3:$A$6,0),FALSE),"-")</f>
        <v>-</v>
      </c>
      <c r="G43" s="114" t="str">
        <f>IFERROR(HLOOKUP($B43,Inputs!$S$3:$BF$5,MATCH('Business Unit 3'!$B$1,Inputs!$A$3:$A$6,0),FALSE),"-")</f>
        <v>-</v>
      </c>
      <c r="H43" s="114" t="str">
        <f>IFERROR(HLOOKUP($B43,Inputs!$S$3:$BF$5,MATCH('Business Unit 3'!$B$1,Inputs!$A$3:$A$6,0),FALSE),"-")</f>
        <v>-</v>
      </c>
      <c r="I43" s="114" t="str">
        <f>IFERROR(HLOOKUP($B43,Inputs!$S$3:$BF$5,MATCH('Business Unit 3'!$B$1,Inputs!$A$3:$A$6,0),FALSE),"-")</f>
        <v>-</v>
      </c>
      <c r="J43" s="114" t="str">
        <f>IFERROR(HLOOKUP($B43,Inputs!$S$3:$BF$5,MATCH('Business Unit 3'!$B$1,Inputs!$A$3:$A$6,0),FALSE),"-")</f>
        <v>-</v>
      </c>
      <c r="K43" s="114" t="str">
        <f>IFERROR(HLOOKUP($B43,Inputs!$S$3:$BF$5,MATCH('Business Unit 3'!$B$1,Inputs!$A$3:$A$6,0),FALSE),"-")</f>
        <v>-</v>
      </c>
      <c r="L43" s="114" t="str">
        <f>IFERROR(HLOOKUP($B43,Inputs!$S$3:$BF$5,MATCH('Business Unit 3'!$B$1,Inputs!$A$3:$A$6,0),FALSE),"-")</f>
        <v>-</v>
      </c>
      <c r="M43" s="114" t="str">
        <f>IFERROR(HLOOKUP($B43,Inputs!$S$3:$BF$5,MATCH('Business Unit 3'!$B$1,Inputs!$A$3:$A$6,0),FALSE),"-")</f>
        <v>-</v>
      </c>
      <c r="N43" s="114" t="str">
        <f>IFERROR(HLOOKUP($B43,Inputs!$S$3:$BF$5,MATCH('Business Unit 3'!$B$1,Inputs!$A$3:$A$6,0),FALSE),"-")</f>
        <v>-</v>
      </c>
      <c r="O43" s="148" t="str">
        <f t="shared" si="5"/>
        <v>-</v>
      </c>
      <c r="P43" s="148" t="str">
        <f t="shared" si="5"/>
        <v>-</v>
      </c>
      <c r="Q43" s="115" t="str">
        <f t="shared" si="6"/>
        <v>-</v>
      </c>
      <c r="R43" s="5">
        <f t="shared" si="7"/>
        <v>0</v>
      </c>
      <c r="S43" s="46">
        <v>17498</v>
      </c>
      <c r="T43" s="31" t="str">
        <f t="shared" si="8"/>
        <v>-</v>
      </c>
      <c r="U43" s="47">
        <f t="shared" si="9"/>
        <v>0</v>
      </c>
      <c r="V43" s="3" t="s">
        <v>0</v>
      </c>
      <c r="W43" s="3" t="s">
        <v>0</v>
      </c>
      <c r="AA43" s="3" t="s">
        <v>0</v>
      </c>
    </row>
    <row r="44" spans="1:27" s="3" customFormat="1">
      <c r="A44" s="48" t="s">
        <v>59</v>
      </c>
      <c r="B44" s="27" t="s">
        <v>60</v>
      </c>
      <c r="C44" s="114" t="str">
        <f>IFERROR(HLOOKUP($B44,Inputs!$S$3:$BF$5,MATCH('Business Unit 3'!$B$1,Inputs!$A$3:$A$6,0),FALSE),"-")</f>
        <v>-</v>
      </c>
      <c r="D44" s="114" t="str">
        <f>IFERROR(HLOOKUP($B44,Inputs!$S$3:$BF$5,MATCH('Business Unit 3'!$B$1,Inputs!$A$3:$A$6,0),FALSE),"-")</f>
        <v>-</v>
      </c>
      <c r="E44" s="114" t="str">
        <f>IFERROR(HLOOKUP($B44,Inputs!$S$3:$BF$5,MATCH('Business Unit 3'!$B$1,Inputs!$A$3:$A$6,0),FALSE),"-")</f>
        <v>-</v>
      </c>
      <c r="F44" s="114" t="str">
        <f>IFERROR(HLOOKUP($B44,Inputs!$S$3:$BF$5,MATCH('Business Unit 3'!$B$1,Inputs!$A$3:$A$6,0),FALSE),"-")</f>
        <v>-</v>
      </c>
      <c r="G44" s="114" t="str">
        <f>IFERROR(HLOOKUP($B44,Inputs!$S$3:$BF$5,MATCH('Business Unit 3'!$B$1,Inputs!$A$3:$A$6,0),FALSE),"-")</f>
        <v>-</v>
      </c>
      <c r="H44" s="114" t="str">
        <f>IFERROR(HLOOKUP($B44,Inputs!$S$3:$BF$5,MATCH('Business Unit 3'!$B$1,Inputs!$A$3:$A$6,0),FALSE),"-")</f>
        <v>-</v>
      </c>
      <c r="I44" s="114" t="str">
        <f>IFERROR(HLOOKUP($B44,Inputs!$S$3:$BF$5,MATCH('Business Unit 3'!$B$1,Inputs!$A$3:$A$6,0),FALSE),"-")</f>
        <v>-</v>
      </c>
      <c r="J44" s="114" t="str">
        <f>IFERROR(HLOOKUP($B44,Inputs!$S$3:$BF$5,MATCH('Business Unit 3'!$B$1,Inputs!$A$3:$A$6,0),FALSE),"-")</f>
        <v>-</v>
      </c>
      <c r="K44" s="114" t="str">
        <f>IFERROR(HLOOKUP($B44,Inputs!$S$3:$BF$5,MATCH('Business Unit 3'!$B$1,Inputs!$A$3:$A$6,0),FALSE),"-")</f>
        <v>-</v>
      </c>
      <c r="L44" s="114" t="str">
        <f>IFERROR(HLOOKUP($B44,Inputs!$S$3:$BF$5,MATCH('Business Unit 3'!$B$1,Inputs!$A$3:$A$6,0),FALSE),"-")</f>
        <v>-</v>
      </c>
      <c r="M44" s="114" t="str">
        <f>IFERROR(HLOOKUP($B44,Inputs!$S$3:$BF$5,MATCH('Business Unit 3'!$B$1,Inputs!$A$3:$A$6,0),FALSE),"-")</f>
        <v>-</v>
      </c>
      <c r="N44" s="114" t="str">
        <f>IFERROR(HLOOKUP($B44,Inputs!$S$3:$BF$5,MATCH('Business Unit 3'!$B$1,Inputs!$A$3:$A$6,0),FALSE),"-")</f>
        <v>-</v>
      </c>
      <c r="O44" s="148" t="str">
        <f t="shared" si="5"/>
        <v>-</v>
      </c>
      <c r="P44" s="148" t="str">
        <f t="shared" si="5"/>
        <v>-</v>
      </c>
      <c r="Q44" s="115" t="str">
        <f t="shared" si="6"/>
        <v>-</v>
      </c>
      <c r="R44" s="5">
        <f t="shared" si="7"/>
        <v>0</v>
      </c>
      <c r="S44" s="46">
        <v>0</v>
      </c>
      <c r="T44" s="31" t="str">
        <f t="shared" si="8"/>
        <v>-</v>
      </c>
      <c r="U44" s="47">
        <f t="shared" si="9"/>
        <v>0</v>
      </c>
    </row>
    <row r="45" spans="1:27" s="3" customFormat="1">
      <c r="A45" s="48" t="s">
        <v>61</v>
      </c>
      <c r="B45" s="27" t="s">
        <v>62</v>
      </c>
      <c r="C45" s="114" t="str">
        <f>IFERROR(HLOOKUP($B45,Inputs!$S$3:$BF$5,MATCH('Business Unit 3'!$B$1,Inputs!$A$3:$A$6,0),FALSE),"-")</f>
        <v>-</v>
      </c>
      <c r="D45" s="114" t="str">
        <f>IFERROR(HLOOKUP($B45,Inputs!$S$3:$BF$5,MATCH('Business Unit 3'!$B$1,Inputs!$A$3:$A$6,0),FALSE),"-")</f>
        <v>-</v>
      </c>
      <c r="E45" s="114" t="str">
        <f>IFERROR(HLOOKUP($B45,Inputs!$S$3:$BF$5,MATCH('Business Unit 3'!$B$1,Inputs!$A$3:$A$6,0),FALSE),"-")</f>
        <v>-</v>
      </c>
      <c r="F45" s="114" t="str">
        <f>IFERROR(HLOOKUP($B45,Inputs!$S$3:$BF$5,MATCH('Business Unit 3'!$B$1,Inputs!$A$3:$A$6,0),FALSE),"-")</f>
        <v>-</v>
      </c>
      <c r="G45" s="114" t="str">
        <f>IFERROR(HLOOKUP($B45,Inputs!$S$3:$BF$5,MATCH('Business Unit 3'!$B$1,Inputs!$A$3:$A$6,0),FALSE),"-")</f>
        <v>-</v>
      </c>
      <c r="H45" s="114" t="str">
        <f>IFERROR(HLOOKUP($B45,Inputs!$S$3:$BF$5,MATCH('Business Unit 3'!$B$1,Inputs!$A$3:$A$6,0),FALSE),"-")</f>
        <v>-</v>
      </c>
      <c r="I45" s="114" t="str">
        <f>IFERROR(HLOOKUP($B45,Inputs!$S$3:$BF$5,MATCH('Business Unit 3'!$B$1,Inputs!$A$3:$A$6,0),FALSE),"-")</f>
        <v>-</v>
      </c>
      <c r="J45" s="114" t="str">
        <f>IFERROR(HLOOKUP($B45,Inputs!$S$3:$BF$5,MATCH('Business Unit 3'!$B$1,Inputs!$A$3:$A$6,0),FALSE),"-")</f>
        <v>-</v>
      </c>
      <c r="K45" s="114" t="str">
        <f>IFERROR(HLOOKUP($B45,Inputs!$S$3:$BF$5,MATCH('Business Unit 3'!$B$1,Inputs!$A$3:$A$6,0),FALSE),"-")</f>
        <v>-</v>
      </c>
      <c r="L45" s="114" t="str">
        <f>IFERROR(HLOOKUP($B45,Inputs!$S$3:$BF$5,MATCH('Business Unit 3'!$B$1,Inputs!$A$3:$A$6,0),FALSE),"-")</f>
        <v>-</v>
      </c>
      <c r="M45" s="114" t="str">
        <f>IFERROR(HLOOKUP($B45,Inputs!$S$3:$BF$5,MATCH('Business Unit 3'!$B$1,Inputs!$A$3:$A$6,0),FALSE),"-")</f>
        <v>-</v>
      </c>
      <c r="N45" s="114" t="str">
        <f>IFERROR(HLOOKUP($B45,Inputs!$S$3:$BF$5,MATCH('Business Unit 3'!$B$1,Inputs!$A$3:$A$6,0),FALSE),"-")</f>
        <v>-</v>
      </c>
      <c r="O45" s="148" t="str">
        <f t="shared" si="5"/>
        <v>-</v>
      </c>
      <c r="P45" s="148" t="str">
        <f t="shared" si="5"/>
        <v>-</v>
      </c>
      <c r="Q45" s="115" t="str">
        <f t="shared" si="6"/>
        <v>-</v>
      </c>
      <c r="R45" s="5">
        <f t="shared" si="7"/>
        <v>0</v>
      </c>
      <c r="S45" s="46">
        <v>0</v>
      </c>
      <c r="T45" s="31" t="str">
        <f t="shared" si="8"/>
        <v>-</v>
      </c>
      <c r="U45" s="47">
        <f t="shared" si="9"/>
        <v>0</v>
      </c>
    </row>
    <row r="46" spans="1:27" s="3" customFormat="1">
      <c r="A46" s="48" t="s">
        <v>63</v>
      </c>
      <c r="B46" s="27" t="s">
        <v>64</v>
      </c>
      <c r="C46" s="114" t="str">
        <f>IFERROR(HLOOKUP($B46,Inputs!$S$3:$BF$5,MATCH('Business Unit 3'!$B$1,Inputs!$A$3:$A$6,0),FALSE),"-")</f>
        <v>-</v>
      </c>
      <c r="D46" s="114" t="str">
        <f>IFERROR(HLOOKUP($B46,Inputs!$S$3:$BF$5,MATCH('Business Unit 3'!$B$1,Inputs!$A$3:$A$6,0),FALSE),"-")</f>
        <v>-</v>
      </c>
      <c r="E46" s="114" t="str">
        <f>IFERROR(HLOOKUP($B46,Inputs!$S$3:$BF$5,MATCH('Business Unit 3'!$B$1,Inputs!$A$3:$A$6,0),FALSE),"-")</f>
        <v>-</v>
      </c>
      <c r="F46" s="114" t="str">
        <f>IFERROR(HLOOKUP($B46,Inputs!$S$3:$BF$5,MATCH('Business Unit 3'!$B$1,Inputs!$A$3:$A$6,0),FALSE),"-")</f>
        <v>-</v>
      </c>
      <c r="G46" s="114" t="str">
        <f>IFERROR(HLOOKUP($B46,Inputs!$S$3:$BF$5,MATCH('Business Unit 3'!$B$1,Inputs!$A$3:$A$6,0),FALSE),"-")</f>
        <v>-</v>
      </c>
      <c r="H46" s="114" t="str">
        <f>IFERROR(HLOOKUP($B46,Inputs!$S$3:$BF$5,MATCH('Business Unit 3'!$B$1,Inputs!$A$3:$A$6,0),FALSE),"-")</f>
        <v>-</v>
      </c>
      <c r="I46" s="114" t="str">
        <f>IFERROR(HLOOKUP($B46,Inputs!$S$3:$BF$5,MATCH('Business Unit 3'!$B$1,Inputs!$A$3:$A$6,0),FALSE),"-")</f>
        <v>-</v>
      </c>
      <c r="J46" s="114" t="str">
        <f>IFERROR(HLOOKUP($B46,Inputs!$S$3:$BF$5,MATCH('Business Unit 3'!$B$1,Inputs!$A$3:$A$6,0),FALSE),"-")</f>
        <v>-</v>
      </c>
      <c r="K46" s="114" t="str">
        <f>IFERROR(HLOOKUP($B46,Inputs!$S$3:$BF$5,MATCH('Business Unit 3'!$B$1,Inputs!$A$3:$A$6,0),FALSE),"-")</f>
        <v>-</v>
      </c>
      <c r="L46" s="114" t="str">
        <f>IFERROR(HLOOKUP($B46,Inputs!$S$3:$BF$5,MATCH('Business Unit 3'!$B$1,Inputs!$A$3:$A$6,0),FALSE),"-")</f>
        <v>-</v>
      </c>
      <c r="M46" s="114" t="str">
        <f>IFERROR(HLOOKUP($B46,Inputs!$S$3:$BF$5,MATCH('Business Unit 3'!$B$1,Inputs!$A$3:$A$6,0),FALSE),"-")</f>
        <v>-</v>
      </c>
      <c r="N46" s="114" t="str">
        <f>IFERROR(HLOOKUP($B46,Inputs!$S$3:$BF$5,MATCH('Business Unit 3'!$B$1,Inputs!$A$3:$A$6,0),FALSE),"-")</f>
        <v>-</v>
      </c>
      <c r="O46" s="148" t="str">
        <f t="shared" si="5"/>
        <v>-</v>
      </c>
      <c r="P46" s="148" t="str">
        <f t="shared" si="5"/>
        <v>-</v>
      </c>
      <c r="Q46" s="115" t="str">
        <f t="shared" si="6"/>
        <v>-</v>
      </c>
      <c r="R46" s="5">
        <f t="shared" si="7"/>
        <v>0</v>
      </c>
      <c r="S46" s="46">
        <v>90981</v>
      </c>
      <c r="T46" s="31" t="str">
        <f t="shared" si="8"/>
        <v>-</v>
      </c>
      <c r="U46" s="47">
        <f t="shared" si="9"/>
        <v>0</v>
      </c>
      <c r="AA46" s="3" t="s">
        <v>0</v>
      </c>
    </row>
    <row r="47" spans="1:27" s="3" customFormat="1">
      <c r="A47" s="48" t="s">
        <v>65</v>
      </c>
      <c r="B47" s="27" t="s">
        <v>66</v>
      </c>
      <c r="C47" s="114" t="str">
        <f>IFERROR(HLOOKUP($B47,Inputs!$S$3:$BF$5,MATCH('Business Unit 3'!$B$1,Inputs!$A$3:$A$6,0),FALSE),"-")</f>
        <v>-</v>
      </c>
      <c r="D47" s="114" t="str">
        <f>IFERROR(HLOOKUP($B47,Inputs!$S$3:$BF$5,MATCH('Business Unit 3'!$B$1,Inputs!$A$3:$A$6,0),FALSE),"-")</f>
        <v>-</v>
      </c>
      <c r="E47" s="114" t="str">
        <f>IFERROR(HLOOKUP($B47,Inputs!$S$3:$BF$5,MATCH('Business Unit 3'!$B$1,Inputs!$A$3:$A$6,0),FALSE),"-")</f>
        <v>-</v>
      </c>
      <c r="F47" s="114" t="str">
        <f>IFERROR(HLOOKUP($B47,Inputs!$S$3:$BF$5,MATCH('Business Unit 3'!$B$1,Inputs!$A$3:$A$6,0),FALSE),"-")</f>
        <v>-</v>
      </c>
      <c r="G47" s="114" t="str">
        <f>IFERROR(HLOOKUP($B47,Inputs!$S$3:$BF$5,MATCH('Business Unit 3'!$B$1,Inputs!$A$3:$A$6,0),FALSE),"-")</f>
        <v>-</v>
      </c>
      <c r="H47" s="114" t="str">
        <f>IFERROR(HLOOKUP($B47,Inputs!$S$3:$BF$5,MATCH('Business Unit 3'!$B$1,Inputs!$A$3:$A$6,0),FALSE),"-")</f>
        <v>-</v>
      </c>
      <c r="I47" s="114" t="str">
        <f>IFERROR(HLOOKUP($B47,Inputs!$S$3:$BF$5,MATCH('Business Unit 3'!$B$1,Inputs!$A$3:$A$6,0),FALSE),"-")</f>
        <v>-</v>
      </c>
      <c r="J47" s="114" t="str">
        <f>IFERROR(HLOOKUP($B47,Inputs!$S$3:$BF$5,MATCH('Business Unit 3'!$B$1,Inputs!$A$3:$A$6,0),FALSE),"-")</f>
        <v>-</v>
      </c>
      <c r="K47" s="114" t="str">
        <f>IFERROR(HLOOKUP($B47,Inputs!$S$3:$BF$5,MATCH('Business Unit 3'!$B$1,Inputs!$A$3:$A$6,0),FALSE),"-")</f>
        <v>-</v>
      </c>
      <c r="L47" s="114" t="str">
        <f>IFERROR(HLOOKUP($B47,Inputs!$S$3:$BF$5,MATCH('Business Unit 3'!$B$1,Inputs!$A$3:$A$6,0),FALSE),"-")</f>
        <v>-</v>
      </c>
      <c r="M47" s="114" t="str">
        <f>IFERROR(HLOOKUP($B47,Inputs!$S$3:$BF$5,MATCH('Business Unit 3'!$B$1,Inputs!$A$3:$A$6,0),FALSE),"-")</f>
        <v>-</v>
      </c>
      <c r="N47" s="114" t="str">
        <f>IFERROR(HLOOKUP($B47,Inputs!$S$3:$BF$5,MATCH('Business Unit 3'!$B$1,Inputs!$A$3:$A$6,0),FALSE),"-")</f>
        <v>-</v>
      </c>
      <c r="O47" s="148" t="str">
        <f t="shared" si="5"/>
        <v>-</v>
      </c>
      <c r="P47" s="148" t="str">
        <f t="shared" si="5"/>
        <v>-</v>
      </c>
      <c r="Q47" s="115" t="str">
        <f t="shared" si="6"/>
        <v>-</v>
      </c>
      <c r="R47" s="5">
        <f t="shared" si="7"/>
        <v>0</v>
      </c>
      <c r="S47" s="46">
        <v>0</v>
      </c>
      <c r="T47" s="31" t="str">
        <f t="shared" si="8"/>
        <v>-</v>
      </c>
      <c r="U47" s="47">
        <f t="shared" si="9"/>
        <v>0</v>
      </c>
    </row>
    <row r="48" spans="1:27" s="3" customFormat="1">
      <c r="A48" s="48" t="s">
        <v>67</v>
      </c>
      <c r="B48" s="27" t="s">
        <v>68</v>
      </c>
      <c r="C48" s="114" t="str">
        <f>IFERROR(HLOOKUP($B48,Inputs!$S$3:$BF$5,MATCH('Business Unit 3'!$B$1,Inputs!$A$3:$A$6,0),FALSE),"-")</f>
        <v>-</v>
      </c>
      <c r="D48" s="114" t="str">
        <f>IFERROR(HLOOKUP($B48,Inputs!$S$3:$BF$5,MATCH('Business Unit 3'!$B$1,Inputs!$A$3:$A$6,0),FALSE),"-")</f>
        <v>-</v>
      </c>
      <c r="E48" s="114" t="str">
        <f>IFERROR(HLOOKUP($B48,Inputs!$S$3:$BF$5,MATCH('Business Unit 3'!$B$1,Inputs!$A$3:$A$6,0),FALSE),"-")</f>
        <v>-</v>
      </c>
      <c r="F48" s="114" t="str">
        <f>IFERROR(HLOOKUP($B48,Inputs!$S$3:$BF$5,MATCH('Business Unit 3'!$B$1,Inputs!$A$3:$A$6,0),FALSE),"-")</f>
        <v>-</v>
      </c>
      <c r="G48" s="114" t="str">
        <f>IFERROR(HLOOKUP($B48,Inputs!$S$3:$BF$5,MATCH('Business Unit 3'!$B$1,Inputs!$A$3:$A$6,0),FALSE),"-")</f>
        <v>-</v>
      </c>
      <c r="H48" s="114" t="str">
        <f>IFERROR(HLOOKUP($B48,Inputs!$S$3:$BF$5,MATCH('Business Unit 3'!$B$1,Inputs!$A$3:$A$6,0),FALSE),"-")</f>
        <v>-</v>
      </c>
      <c r="I48" s="114" t="str">
        <f>IFERROR(HLOOKUP($B48,Inputs!$S$3:$BF$5,MATCH('Business Unit 3'!$B$1,Inputs!$A$3:$A$6,0),FALSE),"-")</f>
        <v>-</v>
      </c>
      <c r="J48" s="114" t="str">
        <f>IFERROR(HLOOKUP($B48,Inputs!$S$3:$BF$5,MATCH('Business Unit 3'!$B$1,Inputs!$A$3:$A$6,0),FALSE),"-")</f>
        <v>-</v>
      </c>
      <c r="K48" s="114" t="str">
        <f>IFERROR(HLOOKUP($B48,Inputs!$S$3:$BF$5,MATCH('Business Unit 3'!$B$1,Inputs!$A$3:$A$6,0),FALSE),"-")</f>
        <v>-</v>
      </c>
      <c r="L48" s="114" t="str">
        <f>IFERROR(HLOOKUP($B48,Inputs!$S$3:$BF$5,MATCH('Business Unit 3'!$B$1,Inputs!$A$3:$A$6,0),FALSE),"-")</f>
        <v>-</v>
      </c>
      <c r="M48" s="114" t="str">
        <f>IFERROR(HLOOKUP($B48,Inputs!$S$3:$BF$5,MATCH('Business Unit 3'!$B$1,Inputs!$A$3:$A$6,0),FALSE),"-")</f>
        <v>-</v>
      </c>
      <c r="N48" s="114" t="str">
        <f>IFERROR(HLOOKUP($B48,Inputs!$S$3:$BF$5,MATCH('Business Unit 3'!$B$1,Inputs!$A$3:$A$6,0),FALSE),"-")</f>
        <v>-</v>
      </c>
      <c r="O48" s="148" t="str">
        <f t="shared" si="5"/>
        <v>-</v>
      </c>
      <c r="P48" s="148" t="str">
        <f t="shared" si="5"/>
        <v>-</v>
      </c>
      <c r="Q48" s="115" t="str">
        <f t="shared" si="6"/>
        <v>-</v>
      </c>
      <c r="R48" s="5">
        <f t="shared" si="7"/>
        <v>0</v>
      </c>
      <c r="S48" s="46">
        <v>0</v>
      </c>
      <c r="T48" s="31" t="str">
        <f t="shared" si="8"/>
        <v>-</v>
      </c>
      <c r="U48" s="47">
        <f t="shared" si="9"/>
        <v>0</v>
      </c>
    </row>
    <row r="49" spans="1:27" s="3" customFormat="1">
      <c r="A49" s="48" t="s">
        <v>69</v>
      </c>
      <c r="B49" s="27" t="s">
        <v>70</v>
      </c>
      <c r="C49" s="114" t="str">
        <f>IFERROR(HLOOKUP($B49,Inputs!$S$3:$BF$5,MATCH('Business Unit 3'!$B$1,Inputs!$A$3:$A$6,0),FALSE),"-")</f>
        <v>-</v>
      </c>
      <c r="D49" s="114" t="str">
        <f>IFERROR(HLOOKUP($B49,Inputs!$S$3:$BF$5,MATCH('Business Unit 3'!$B$1,Inputs!$A$3:$A$6,0),FALSE),"-")</f>
        <v>-</v>
      </c>
      <c r="E49" s="114" t="str">
        <f>IFERROR(HLOOKUP($B49,Inputs!$S$3:$BF$5,MATCH('Business Unit 3'!$B$1,Inputs!$A$3:$A$6,0),FALSE),"-")</f>
        <v>-</v>
      </c>
      <c r="F49" s="114" t="str">
        <f>IFERROR(HLOOKUP($B49,Inputs!$S$3:$BF$5,MATCH('Business Unit 3'!$B$1,Inputs!$A$3:$A$6,0),FALSE),"-")</f>
        <v>-</v>
      </c>
      <c r="G49" s="114" t="str">
        <f>IFERROR(HLOOKUP($B49,Inputs!$S$3:$BF$5,MATCH('Business Unit 3'!$B$1,Inputs!$A$3:$A$6,0),FALSE),"-")</f>
        <v>-</v>
      </c>
      <c r="H49" s="114" t="str">
        <f>IFERROR(HLOOKUP($B49,Inputs!$S$3:$BF$5,MATCH('Business Unit 3'!$B$1,Inputs!$A$3:$A$6,0),FALSE),"-")</f>
        <v>-</v>
      </c>
      <c r="I49" s="114" t="str">
        <f>IFERROR(HLOOKUP($B49,Inputs!$S$3:$BF$5,MATCH('Business Unit 3'!$B$1,Inputs!$A$3:$A$6,0),FALSE),"-")</f>
        <v>-</v>
      </c>
      <c r="J49" s="114" t="str">
        <f>IFERROR(HLOOKUP($B49,Inputs!$S$3:$BF$5,MATCH('Business Unit 3'!$B$1,Inputs!$A$3:$A$6,0),FALSE),"-")</f>
        <v>-</v>
      </c>
      <c r="K49" s="114" t="str">
        <f>IFERROR(HLOOKUP($B49,Inputs!$S$3:$BF$5,MATCH('Business Unit 3'!$B$1,Inputs!$A$3:$A$6,0),FALSE),"-")</f>
        <v>-</v>
      </c>
      <c r="L49" s="114" t="str">
        <f>IFERROR(HLOOKUP($B49,Inputs!$S$3:$BF$5,MATCH('Business Unit 3'!$B$1,Inputs!$A$3:$A$6,0),FALSE),"-")</f>
        <v>-</v>
      </c>
      <c r="M49" s="114" t="str">
        <f>IFERROR(HLOOKUP($B49,Inputs!$S$3:$BF$5,MATCH('Business Unit 3'!$B$1,Inputs!$A$3:$A$6,0),FALSE),"-")</f>
        <v>-</v>
      </c>
      <c r="N49" s="114" t="str">
        <f>IFERROR(HLOOKUP($B49,Inputs!$S$3:$BF$5,MATCH('Business Unit 3'!$B$1,Inputs!$A$3:$A$6,0),FALSE),"-")</f>
        <v>-</v>
      </c>
      <c r="O49" s="148" t="str">
        <f t="shared" si="5"/>
        <v>-</v>
      </c>
      <c r="P49" s="148" t="str">
        <f t="shared" si="5"/>
        <v>-</v>
      </c>
      <c r="Q49" s="115" t="str">
        <f t="shared" si="6"/>
        <v>-</v>
      </c>
      <c r="R49" s="5">
        <f t="shared" si="7"/>
        <v>0</v>
      </c>
      <c r="S49" s="46">
        <v>0</v>
      </c>
      <c r="T49" s="31" t="str">
        <f t="shared" si="8"/>
        <v>-</v>
      </c>
      <c r="U49" s="47">
        <f t="shared" si="9"/>
        <v>0</v>
      </c>
    </row>
    <row r="50" spans="1:27" s="3" customFormat="1">
      <c r="A50" s="48" t="s">
        <v>71</v>
      </c>
      <c r="B50" s="27" t="s">
        <v>72</v>
      </c>
      <c r="C50" s="114" t="str">
        <f>IFERROR(HLOOKUP($B50,Inputs!$S$3:$BF$5,MATCH('Business Unit 3'!$B$1,Inputs!$A$3:$A$6,0),FALSE),"-")</f>
        <v>-</v>
      </c>
      <c r="D50" s="114" t="str">
        <f>IFERROR(HLOOKUP($B50,Inputs!$S$3:$BF$5,MATCH('Business Unit 3'!$B$1,Inputs!$A$3:$A$6,0),FALSE),"-")</f>
        <v>-</v>
      </c>
      <c r="E50" s="114" t="str">
        <f>IFERROR(HLOOKUP($B50,Inputs!$S$3:$BF$5,MATCH('Business Unit 3'!$B$1,Inputs!$A$3:$A$6,0),FALSE),"-")</f>
        <v>-</v>
      </c>
      <c r="F50" s="114" t="str">
        <f>IFERROR(HLOOKUP($B50,Inputs!$S$3:$BF$5,MATCH('Business Unit 3'!$B$1,Inputs!$A$3:$A$6,0),FALSE),"-")</f>
        <v>-</v>
      </c>
      <c r="G50" s="114" t="str">
        <f>IFERROR(HLOOKUP($B50,Inputs!$S$3:$BF$5,MATCH('Business Unit 3'!$B$1,Inputs!$A$3:$A$6,0),FALSE),"-")</f>
        <v>-</v>
      </c>
      <c r="H50" s="114" t="str">
        <f>IFERROR(HLOOKUP($B50,Inputs!$S$3:$BF$5,MATCH('Business Unit 3'!$B$1,Inputs!$A$3:$A$6,0),FALSE),"-")</f>
        <v>-</v>
      </c>
      <c r="I50" s="114" t="str">
        <f>IFERROR(HLOOKUP($B50,Inputs!$S$3:$BF$5,MATCH('Business Unit 3'!$B$1,Inputs!$A$3:$A$6,0),FALSE),"-")</f>
        <v>-</v>
      </c>
      <c r="J50" s="114" t="str">
        <f>IFERROR(HLOOKUP($B50,Inputs!$S$3:$BF$5,MATCH('Business Unit 3'!$B$1,Inputs!$A$3:$A$6,0),FALSE),"-")</f>
        <v>-</v>
      </c>
      <c r="K50" s="114" t="str">
        <f>IFERROR(HLOOKUP($B50,Inputs!$S$3:$BF$5,MATCH('Business Unit 3'!$B$1,Inputs!$A$3:$A$6,0),FALSE),"-")</f>
        <v>-</v>
      </c>
      <c r="L50" s="114" t="str">
        <f>IFERROR(HLOOKUP($B50,Inputs!$S$3:$BF$5,MATCH('Business Unit 3'!$B$1,Inputs!$A$3:$A$6,0),FALSE),"-")</f>
        <v>-</v>
      </c>
      <c r="M50" s="114" t="str">
        <f>IFERROR(HLOOKUP($B50,Inputs!$S$3:$BF$5,MATCH('Business Unit 3'!$B$1,Inputs!$A$3:$A$6,0),FALSE),"-")</f>
        <v>-</v>
      </c>
      <c r="N50" s="114" t="str">
        <f>IFERROR(HLOOKUP($B50,Inputs!$S$3:$BF$5,MATCH('Business Unit 3'!$B$1,Inputs!$A$3:$A$6,0),FALSE),"-")</f>
        <v>-</v>
      </c>
      <c r="O50" s="148" t="str">
        <f t="shared" si="5"/>
        <v>-</v>
      </c>
      <c r="P50" s="148" t="str">
        <f t="shared" si="5"/>
        <v>-</v>
      </c>
      <c r="Q50" s="115" t="str">
        <f t="shared" si="6"/>
        <v>-</v>
      </c>
      <c r="R50" s="5">
        <f t="shared" si="7"/>
        <v>0</v>
      </c>
      <c r="S50" s="46">
        <v>290</v>
      </c>
      <c r="T50" s="31" t="str">
        <f t="shared" si="8"/>
        <v>-</v>
      </c>
      <c r="U50" s="47">
        <f t="shared" si="9"/>
        <v>0</v>
      </c>
    </row>
    <row r="51" spans="1:27" s="3" customFormat="1">
      <c r="A51" s="48" t="s">
        <v>73</v>
      </c>
      <c r="B51" s="27" t="s">
        <v>74</v>
      </c>
      <c r="C51" s="114" t="str">
        <f>IFERROR(HLOOKUP($B51,Inputs!$S$3:$BF$5,MATCH('Business Unit 3'!$B$1,Inputs!$A$3:$A$6,0),FALSE),"-")</f>
        <v>-</v>
      </c>
      <c r="D51" s="114" t="str">
        <f>IFERROR(HLOOKUP($B51,Inputs!$S$3:$BF$5,MATCH('Business Unit 3'!$B$1,Inputs!$A$3:$A$6,0),FALSE),"-")</f>
        <v>-</v>
      </c>
      <c r="E51" s="114" t="str">
        <f>IFERROR(HLOOKUP($B51,Inputs!$S$3:$BF$5,MATCH('Business Unit 3'!$B$1,Inputs!$A$3:$A$6,0),FALSE),"-")</f>
        <v>-</v>
      </c>
      <c r="F51" s="114" t="str">
        <f>IFERROR(HLOOKUP($B51,Inputs!$S$3:$BF$5,MATCH('Business Unit 3'!$B$1,Inputs!$A$3:$A$6,0),FALSE),"-")</f>
        <v>-</v>
      </c>
      <c r="G51" s="114" t="str">
        <f>IFERROR(HLOOKUP($B51,Inputs!$S$3:$BF$5,MATCH('Business Unit 3'!$B$1,Inputs!$A$3:$A$6,0),FALSE),"-")</f>
        <v>-</v>
      </c>
      <c r="H51" s="114" t="str">
        <f>IFERROR(HLOOKUP($B51,Inputs!$S$3:$BF$5,MATCH('Business Unit 3'!$B$1,Inputs!$A$3:$A$6,0),FALSE),"-")</f>
        <v>-</v>
      </c>
      <c r="I51" s="114" t="str">
        <f>IFERROR(HLOOKUP($B51,Inputs!$S$3:$BF$5,MATCH('Business Unit 3'!$B$1,Inputs!$A$3:$A$6,0),FALSE),"-")</f>
        <v>-</v>
      </c>
      <c r="J51" s="114" t="str">
        <f>IFERROR(HLOOKUP($B51,Inputs!$S$3:$BF$5,MATCH('Business Unit 3'!$B$1,Inputs!$A$3:$A$6,0),FALSE),"-")</f>
        <v>-</v>
      </c>
      <c r="K51" s="114" t="str">
        <f>IFERROR(HLOOKUP($B51,Inputs!$S$3:$BF$5,MATCH('Business Unit 3'!$B$1,Inputs!$A$3:$A$6,0),FALSE),"-")</f>
        <v>-</v>
      </c>
      <c r="L51" s="114" t="str">
        <f>IFERROR(HLOOKUP($B51,Inputs!$S$3:$BF$5,MATCH('Business Unit 3'!$B$1,Inputs!$A$3:$A$6,0),FALSE),"-")</f>
        <v>-</v>
      </c>
      <c r="M51" s="114" t="str">
        <f>IFERROR(HLOOKUP($B51,Inputs!$S$3:$BF$5,MATCH('Business Unit 3'!$B$1,Inputs!$A$3:$A$6,0),FALSE),"-")</f>
        <v>-</v>
      </c>
      <c r="N51" s="114" t="str">
        <f>IFERROR(HLOOKUP($B51,Inputs!$S$3:$BF$5,MATCH('Business Unit 3'!$B$1,Inputs!$A$3:$A$6,0),FALSE),"-")</f>
        <v>-</v>
      </c>
      <c r="O51" s="148" t="str">
        <f t="shared" si="5"/>
        <v>-</v>
      </c>
      <c r="P51" s="148" t="str">
        <f t="shared" si="5"/>
        <v>-</v>
      </c>
      <c r="Q51" s="115" t="str">
        <f t="shared" si="6"/>
        <v>-</v>
      </c>
      <c r="R51" s="5">
        <f t="shared" si="7"/>
        <v>0</v>
      </c>
      <c r="S51" s="46">
        <v>0</v>
      </c>
      <c r="T51" s="31" t="str">
        <f t="shared" si="8"/>
        <v>-</v>
      </c>
      <c r="U51" s="47">
        <f t="shared" si="9"/>
        <v>0</v>
      </c>
    </row>
    <row r="52" spans="1:27" s="3" customFormat="1">
      <c r="A52" s="48" t="s">
        <v>75</v>
      </c>
      <c r="B52" s="27" t="s">
        <v>76</v>
      </c>
      <c r="C52" s="114" t="str">
        <f>IFERROR(HLOOKUP($B52,Inputs!$S$3:$BF$5,MATCH('Business Unit 3'!$B$1,Inputs!$A$3:$A$6,0),FALSE),"-")</f>
        <v>-</v>
      </c>
      <c r="D52" s="114" t="str">
        <f>IFERROR(HLOOKUP($B52,Inputs!$S$3:$BF$5,MATCH('Business Unit 3'!$B$1,Inputs!$A$3:$A$6,0),FALSE),"-")</f>
        <v>-</v>
      </c>
      <c r="E52" s="114" t="str">
        <f>IFERROR(HLOOKUP($B52,Inputs!$S$3:$BF$5,MATCH('Business Unit 3'!$B$1,Inputs!$A$3:$A$6,0),FALSE),"-")</f>
        <v>-</v>
      </c>
      <c r="F52" s="114" t="str">
        <f>IFERROR(HLOOKUP($B52,Inputs!$S$3:$BF$5,MATCH('Business Unit 3'!$B$1,Inputs!$A$3:$A$6,0),FALSE),"-")</f>
        <v>-</v>
      </c>
      <c r="G52" s="114" t="str">
        <f>IFERROR(HLOOKUP($B52,Inputs!$S$3:$BF$5,MATCH('Business Unit 3'!$B$1,Inputs!$A$3:$A$6,0),FALSE),"-")</f>
        <v>-</v>
      </c>
      <c r="H52" s="114" t="str">
        <f>IFERROR(HLOOKUP($B52,Inputs!$S$3:$BF$5,MATCH('Business Unit 3'!$B$1,Inputs!$A$3:$A$6,0),FALSE),"-")</f>
        <v>-</v>
      </c>
      <c r="I52" s="114" t="str">
        <f>IFERROR(HLOOKUP($B52,Inputs!$S$3:$BF$5,MATCH('Business Unit 3'!$B$1,Inputs!$A$3:$A$6,0),FALSE),"-")</f>
        <v>-</v>
      </c>
      <c r="J52" s="114" t="str">
        <f>IFERROR(HLOOKUP($B52,Inputs!$S$3:$BF$5,MATCH('Business Unit 3'!$B$1,Inputs!$A$3:$A$6,0),FALSE),"-")</f>
        <v>-</v>
      </c>
      <c r="K52" s="114" t="str">
        <f>IFERROR(HLOOKUP($B52,Inputs!$S$3:$BF$5,MATCH('Business Unit 3'!$B$1,Inputs!$A$3:$A$6,0),FALSE),"-")</f>
        <v>-</v>
      </c>
      <c r="L52" s="114" t="str">
        <f>IFERROR(HLOOKUP($B52,Inputs!$S$3:$BF$5,MATCH('Business Unit 3'!$B$1,Inputs!$A$3:$A$6,0),FALSE),"-")</f>
        <v>-</v>
      </c>
      <c r="M52" s="114" t="str">
        <f>IFERROR(HLOOKUP($B52,Inputs!$S$3:$BF$5,MATCH('Business Unit 3'!$B$1,Inputs!$A$3:$A$6,0),FALSE),"-")</f>
        <v>-</v>
      </c>
      <c r="N52" s="114" t="str">
        <f>IFERROR(HLOOKUP($B52,Inputs!$S$3:$BF$5,MATCH('Business Unit 3'!$B$1,Inputs!$A$3:$A$6,0),FALSE),"-")</f>
        <v>-</v>
      </c>
      <c r="O52" s="148" t="str">
        <f t="shared" si="5"/>
        <v>-</v>
      </c>
      <c r="P52" s="148" t="str">
        <f t="shared" si="5"/>
        <v>-</v>
      </c>
      <c r="Q52" s="115" t="str">
        <f t="shared" si="6"/>
        <v>-</v>
      </c>
      <c r="R52" s="5">
        <f t="shared" si="7"/>
        <v>0</v>
      </c>
      <c r="S52" s="46">
        <v>0</v>
      </c>
      <c r="T52" s="31" t="str">
        <f t="shared" si="8"/>
        <v>-</v>
      </c>
      <c r="U52" s="47">
        <f t="shared" si="9"/>
        <v>0</v>
      </c>
    </row>
    <row r="53" spans="1:27" s="3" customFormat="1">
      <c r="A53" s="48" t="s">
        <v>77</v>
      </c>
      <c r="B53" s="27" t="s">
        <v>78</v>
      </c>
      <c r="C53" s="114" t="str">
        <f>IFERROR(HLOOKUP($B53,Inputs!$S$3:$BF$5,MATCH('Business Unit 3'!$B$1,Inputs!$A$3:$A$6,0),FALSE),"-")</f>
        <v>-</v>
      </c>
      <c r="D53" s="114" t="str">
        <f>IFERROR(HLOOKUP($B53,Inputs!$S$3:$BF$5,MATCH('Business Unit 3'!$B$1,Inputs!$A$3:$A$6,0),FALSE),"-")</f>
        <v>-</v>
      </c>
      <c r="E53" s="114" t="str">
        <f>IFERROR(HLOOKUP($B53,Inputs!$S$3:$BF$5,MATCH('Business Unit 3'!$B$1,Inputs!$A$3:$A$6,0),FALSE),"-")</f>
        <v>-</v>
      </c>
      <c r="F53" s="114" t="str">
        <f>IFERROR(HLOOKUP($B53,Inputs!$S$3:$BF$5,MATCH('Business Unit 3'!$B$1,Inputs!$A$3:$A$6,0),FALSE),"-")</f>
        <v>-</v>
      </c>
      <c r="G53" s="114" t="str">
        <f>IFERROR(HLOOKUP($B53,Inputs!$S$3:$BF$5,MATCH('Business Unit 3'!$B$1,Inputs!$A$3:$A$6,0),FALSE),"-")</f>
        <v>-</v>
      </c>
      <c r="H53" s="114" t="str">
        <f>IFERROR(HLOOKUP($B53,Inputs!$S$3:$BF$5,MATCH('Business Unit 3'!$B$1,Inputs!$A$3:$A$6,0),FALSE),"-")</f>
        <v>-</v>
      </c>
      <c r="I53" s="114" t="str">
        <f>IFERROR(HLOOKUP($B53,Inputs!$S$3:$BF$5,MATCH('Business Unit 3'!$B$1,Inputs!$A$3:$A$6,0),FALSE),"-")</f>
        <v>-</v>
      </c>
      <c r="J53" s="114" t="str">
        <f>IFERROR(HLOOKUP($B53,Inputs!$S$3:$BF$5,MATCH('Business Unit 3'!$B$1,Inputs!$A$3:$A$6,0),FALSE),"-")</f>
        <v>-</v>
      </c>
      <c r="K53" s="114" t="str">
        <f>IFERROR(HLOOKUP($B53,Inputs!$S$3:$BF$5,MATCH('Business Unit 3'!$B$1,Inputs!$A$3:$A$6,0),FALSE),"-")</f>
        <v>-</v>
      </c>
      <c r="L53" s="114" t="str">
        <f>IFERROR(HLOOKUP($B53,Inputs!$S$3:$BF$5,MATCH('Business Unit 3'!$B$1,Inputs!$A$3:$A$6,0),FALSE),"-")</f>
        <v>-</v>
      </c>
      <c r="M53" s="114" t="str">
        <f>IFERROR(HLOOKUP($B53,Inputs!$S$3:$BF$5,MATCH('Business Unit 3'!$B$1,Inputs!$A$3:$A$6,0),FALSE),"-")</f>
        <v>-</v>
      </c>
      <c r="N53" s="114" t="str">
        <f>IFERROR(HLOOKUP($B53,Inputs!$S$3:$BF$5,MATCH('Business Unit 3'!$B$1,Inputs!$A$3:$A$6,0),FALSE),"-")</f>
        <v>-</v>
      </c>
      <c r="O53" s="148" t="str">
        <f t="shared" si="5"/>
        <v>-</v>
      </c>
      <c r="P53" s="148" t="str">
        <f t="shared" si="5"/>
        <v>-</v>
      </c>
      <c r="Q53" s="115" t="str">
        <f t="shared" si="6"/>
        <v>-</v>
      </c>
      <c r="R53" s="5">
        <f t="shared" si="7"/>
        <v>0</v>
      </c>
      <c r="S53" s="46">
        <v>0</v>
      </c>
      <c r="T53" s="31" t="str">
        <f t="shared" si="8"/>
        <v>-</v>
      </c>
      <c r="U53" s="47">
        <f t="shared" si="9"/>
        <v>0</v>
      </c>
    </row>
    <row r="54" spans="1:27" s="3" customFormat="1">
      <c r="A54" s="48" t="s">
        <v>79</v>
      </c>
      <c r="B54" s="27" t="s">
        <v>80</v>
      </c>
      <c r="C54" s="114" t="str">
        <f>IFERROR(HLOOKUP($B54,Inputs!$S$3:$BF$5,MATCH('Business Unit 3'!$B$1,Inputs!$A$3:$A$6,0),FALSE),"-")</f>
        <v>-</v>
      </c>
      <c r="D54" s="114" t="str">
        <f>IFERROR(HLOOKUP($B54,Inputs!$S$3:$BF$5,MATCH('Business Unit 3'!$B$1,Inputs!$A$3:$A$6,0),FALSE),"-")</f>
        <v>-</v>
      </c>
      <c r="E54" s="114" t="str">
        <f>IFERROR(HLOOKUP($B54,Inputs!$S$3:$BF$5,MATCH('Business Unit 3'!$B$1,Inputs!$A$3:$A$6,0),FALSE),"-")</f>
        <v>-</v>
      </c>
      <c r="F54" s="114" t="str">
        <f>IFERROR(HLOOKUP($B54,Inputs!$S$3:$BF$5,MATCH('Business Unit 3'!$B$1,Inputs!$A$3:$A$6,0),FALSE),"-")</f>
        <v>-</v>
      </c>
      <c r="G54" s="114" t="str">
        <f>IFERROR(HLOOKUP($B54,Inputs!$S$3:$BF$5,MATCH('Business Unit 3'!$B$1,Inputs!$A$3:$A$6,0),FALSE),"-")</f>
        <v>-</v>
      </c>
      <c r="H54" s="114" t="str">
        <f>IFERROR(HLOOKUP($B54,Inputs!$S$3:$BF$5,MATCH('Business Unit 3'!$B$1,Inputs!$A$3:$A$6,0),FALSE),"-")</f>
        <v>-</v>
      </c>
      <c r="I54" s="114" t="str">
        <f>IFERROR(HLOOKUP($B54,Inputs!$S$3:$BF$5,MATCH('Business Unit 3'!$B$1,Inputs!$A$3:$A$6,0),FALSE),"-")</f>
        <v>-</v>
      </c>
      <c r="J54" s="114" t="str">
        <f>IFERROR(HLOOKUP($B54,Inputs!$S$3:$BF$5,MATCH('Business Unit 3'!$B$1,Inputs!$A$3:$A$6,0),FALSE),"-")</f>
        <v>-</v>
      </c>
      <c r="K54" s="114" t="str">
        <f>IFERROR(HLOOKUP($B54,Inputs!$S$3:$BF$5,MATCH('Business Unit 3'!$B$1,Inputs!$A$3:$A$6,0),FALSE),"-")</f>
        <v>-</v>
      </c>
      <c r="L54" s="114" t="str">
        <f>IFERROR(HLOOKUP($B54,Inputs!$S$3:$BF$5,MATCH('Business Unit 3'!$B$1,Inputs!$A$3:$A$6,0),FALSE),"-")</f>
        <v>-</v>
      </c>
      <c r="M54" s="114" t="str">
        <f>IFERROR(HLOOKUP($B54,Inputs!$S$3:$BF$5,MATCH('Business Unit 3'!$B$1,Inputs!$A$3:$A$6,0),FALSE),"-")</f>
        <v>-</v>
      </c>
      <c r="N54" s="114" t="str">
        <f>IFERROR(HLOOKUP($B54,Inputs!$S$3:$BF$5,MATCH('Business Unit 3'!$B$1,Inputs!$A$3:$A$6,0),FALSE),"-")</f>
        <v>-</v>
      </c>
      <c r="O54" s="148" t="str">
        <f t="shared" si="5"/>
        <v>-</v>
      </c>
      <c r="P54" s="148" t="str">
        <f t="shared" si="5"/>
        <v>-</v>
      </c>
      <c r="Q54" s="115" t="str">
        <f t="shared" si="6"/>
        <v>-</v>
      </c>
      <c r="R54" s="5">
        <f t="shared" si="7"/>
        <v>0</v>
      </c>
      <c r="S54" s="46">
        <v>0</v>
      </c>
      <c r="T54" s="31" t="str">
        <f t="shared" si="8"/>
        <v>-</v>
      </c>
      <c r="U54" s="47">
        <f t="shared" si="9"/>
        <v>0</v>
      </c>
    </row>
    <row r="55" spans="1:27" s="3" customFormat="1">
      <c r="A55" s="48" t="s">
        <v>81</v>
      </c>
      <c r="B55" s="27" t="s">
        <v>82</v>
      </c>
      <c r="C55" s="114" t="str">
        <f>IFERROR(HLOOKUP($B55,Inputs!$S$3:$BF$5,MATCH('Business Unit 3'!$B$1,Inputs!$A$3:$A$6,0),FALSE),"-")</f>
        <v>-</v>
      </c>
      <c r="D55" s="114" t="str">
        <f>IFERROR(HLOOKUP($B55,Inputs!$S$3:$BF$5,MATCH('Business Unit 3'!$B$1,Inputs!$A$3:$A$6,0),FALSE),"-")</f>
        <v>-</v>
      </c>
      <c r="E55" s="114" t="str">
        <f>IFERROR(HLOOKUP($B55,Inputs!$S$3:$BF$5,MATCH('Business Unit 3'!$B$1,Inputs!$A$3:$A$6,0),FALSE),"-")</f>
        <v>-</v>
      </c>
      <c r="F55" s="114" t="str">
        <f>IFERROR(HLOOKUP($B55,Inputs!$S$3:$BF$5,MATCH('Business Unit 3'!$B$1,Inputs!$A$3:$A$6,0),FALSE),"-")</f>
        <v>-</v>
      </c>
      <c r="G55" s="114" t="str">
        <f>IFERROR(HLOOKUP($B55,Inputs!$S$3:$BF$5,MATCH('Business Unit 3'!$B$1,Inputs!$A$3:$A$6,0),FALSE),"-")</f>
        <v>-</v>
      </c>
      <c r="H55" s="114" t="str">
        <f>IFERROR(HLOOKUP($B55,Inputs!$S$3:$BF$5,MATCH('Business Unit 3'!$B$1,Inputs!$A$3:$A$6,0),FALSE),"-")</f>
        <v>-</v>
      </c>
      <c r="I55" s="114" t="str">
        <f>IFERROR(HLOOKUP($B55,Inputs!$S$3:$BF$5,MATCH('Business Unit 3'!$B$1,Inputs!$A$3:$A$6,0),FALSE),"-")</f>
        <v>-</v>
      </c>
      <c r="J55" s="114" t="str">
        <f>IFERROR(HLOOKUP($B55,Inputs!$S$3:$BF$5,MATCH('Business Unit 3'!$B$1,Inputs!$A$3:$A$6,0),FALSE),"-")</f>
        <v>-</v>
      </c>
      <c r="K55" s="114" t="str">
        <f>IFERROR(HLOOKUP($B55,Inputs!$S$3:$BF$5,MATCH('Business Unit 3'!$B$1,Inputs!$A$3:$A$6,0),FALSE),"-")</f>
        <v>-</v>
      </c>
      <c r="L55" s="114" t="str">
        <f>IFERROR(HLOOKUP($B55,Inputs!$S$3:$BF$5,MATCH('Business Unit 3'!$B$1,Inputs!$A$3:$A$6,0),FALSE),"-")</f>
        <v>-</v>
      </c>
      <c r="M55" s="114" t="str">
        <f>IFERROR(HLOOKUP($B55,Inputs!$S$3:$BF$5,MATCH('Business Unit 3'!$B$1,Inputs!$A$3:$A$6,0),FALSE),"-")</f>
        <v>-</v>
      </c>
      <c r="N55" s="114" t="str">
        <f>IFERROR(HLOOKUP($B55,Inputs!$S$3:$BF$5,MATCH('Business Unit 3'!$B$1,Inputs!$A$3:$A$6,0),FALSE),"-")</f>
        <v>-</v>
      </c>
      <c r="O55" s="148" t="str">
        <f t="shared" si="5"/>
        <v>-</v>
      </c>
      <c r="P55" s="148" t="str">
        <f t="shared" si="5"/>
        <v>-</v>
      </c>
      <c r="Q55" s="115" t="str">
        <f t="shared" si="6"/>
        <v>-</v>
      </c>
      <c r="R55" s="5">
        <f t="shared" si="7"/>
        <v>0</v>
      </c>
      <c r="S55" s="46">
        <v>0</v>
      </c>
      <c r="T55" s="31" t="str">
        <f t="shared" si="8"/>
        <v>-</v>
      </c>
      <c r="U55" s="47">
        <f t="shared" si="9"/>
        <v>0</v>
      </c>
    </row>
    <row r="56" spans="1:27" s="3" customFormat="1">
      <c r="A56" s="48" t="s">
        <v>83</v>
      </c>
      <c r="B56" s="27" t="s">
        <v>84</v>
      </c>
      <c r="C56" s="114" t="str">
        <f>IFERROR(HLOOKUP($B56,Inputs!$S$3:$BF$5,MATCH('Business Unit 3'!$B$1,Inputs!$A$3:$A$6,0),FALSE),"-")</f>
        <v>-</v>
      </c>
      <c r="D56" s="114" t="str">
        <f>IFERROR(HLOOKUP($B56,Inputs!$S$3:$BF$5,MATCH('Business Unit 3'!$B$1,Inputs!$A$3:$A$6,0),FALSE),"-")</f>
        <v>-</v>
      </c>
      <c r="E56" s="114" t="str">
        <f>IFERROR(HLOOKUP($B56,Inputs!$S$3:$BF$5,MATCH('Business Unit 3'!$B$1,Inputs!$A$3:$A$6,0),FALSE),"-")</f>
        <v>-</v>
      </c>
      <c r="F56" s="114" t="str">
        <f>IFERROR(HLOOKUP($B56,Inputs!$S$3:$BF$5,MATCH('Business Unit 3'!$B$1,Inputs!$A$3:$A$6,0),FALSE),"-")</f>
        <v>-</v>
      </c>
      <c r="G56" s="114" t="str">
        <f>IFERROR(HLOOKUP($B56,Inputs!$S$3:$BF$5,MATCH('Business Unit 3'!$B$1,Inputs!$A$3:$A$6,0),FALSE),"-")</f>
        <v>-</v>
      </c>
      <c r="H56" s="114" t="str">
        <f>IFERROR(HLOOKUP($B56,Inputs!$S$3:$BF$5,MATCH('Business Unit 3'!$B$1,Inputs!$A$3:$A$6,0),FALSE),"-")</f>
        <v>-</v>
      </c>
      <c r="I56" s="114" t="str">
        <f>IFERROR(HLOOKUP($B56,Inputs!$S$3:$BF$5,MATCH('Business Unit 3'!$B$1,Inputs!$A$3:$A$6,0),FALSE),"-")</f>
        <v>-</v>
      </c>
      <c r="J56" s="114" t="str">
        <f>IFERROR(HLOOKUP($B56,Inputs!$S$3:$BF$5,MATCH('Business Unit 3'!$B$1,Inputs!$A$3:$A$6,0),FALSE),"-")</f>
        <v>-</v>
      </c>
      <c r="K56" s="114" t="str">
        <f>IFERROR(HLOOKUP($B56,Inputs!$S$3:$BF$5,MATCH('Business Unit 3'!$B$1,Inputs!$A$3:$A$6,0),FALSE),"-")</f>
        <v>-</v>
      </c>
      <c r="L56" s="114" t="str">
        <f>IFERROR(HLOOKUP($B56,Inputs!$S$3:$BF$5,MATCH('Business Unit 3'!$B$1,Inputs!$A$3:$A$6,0),FALSE),"-")</f>
        <v>-</v>
      </c>
      <c r="M56" s="114" t="str">
        <f>IFERROR(HLOOKUP($B56,Inputs!$S$3:$BF$5,MATCH('Business Unit 3'!$B$1,Inputs!$A$3:$A$6,0),FALSE),"-")</f>
        <v>-</v>
      </c>
      <c r="N56" s="114" t="str">
        <f>IFERROR(HLOOKUP($B56,Inputs!$S$3:$BF$5,MATCH('Business Unit 3'!$B$1,Inputs!$A$3:$A$6,0),FALSE),"-")</f>
        <v>-</v>
      </c>
      <c r="O56" s="148" t="str">
        <f t="shared" si="5"/>
        <v>-</v>
      </c>
      <c r="P56" s="148" t="str">
        <f t="shared" si="5"/>
        <v>-</v>
      </c>
      <c r="Q56" s="115" t="str">
        <f t="shared" si="6"/>
        <v>-</v>
      </c>
      <c r="R56" s="5">
        <f t="shared" si="7"/>
        <v>0</v>
      </c>
      <c r="S56" s="46">
        <v>3560</v>
      </c>
      <c r="T56" s="31" t="str">
        <f t="shared" si="8"/>
        <v>-</v>
      </c>
      <c r="U56" s="47">
        <f t="shared" si="9"/>
        <v>0</v>
      </c>
    </row>
    <row r="57" spans="1:27" s="3" customFormat="1">
      <c r="A57" s="48" t="s">
        <v>85</v>
      </c>
      <c r="B57" s="27" t="s">
        <v>86</v>
      </c>
      <c r="C57" s="114" t="str">
        <f>IFERROR(HLOOKUP($B57,Inputs!$S$3:$BF$5,MATCH('Business Unit 3'!$B$1,Inputs!$A$3:$A$6,0),FALSE),"-")</f>
        <v>-</v>
      </c>
      <c r="D57" s="114" t="str">
        <f>IFERROR(HLOOKUP($B57,Inputs!$S$3:$BF$5,MATCH('Business Unit 3'!$B$1,Inputs!$A$3:$A$6,0),FALSE),"-")</f>
        <v>-</v>
      </c>
      <c r="E57" s="114" t="str">
        <f>IFERROR(HLOOKUP($B57,Inputs!$S$3:$BF$5,MATCH('Business Unit 3'!$B$1,Inputs!$A$3:$A$6,0),FALSE),"-")</f>
        <v>-</v>
      </c>
      <c r="F57" s="114" t="str">
        <f>IFERROR(HLOOKUP($B57,Inputs!$S$3:$BF$5,MATCH('Business Unit 3'!$B$1,Inputs!$A$3:$A$6,0),FALSE),"-")</f>
        <v>-</v>
      </c>
      <c r="G57" s="114" t="str">
        <f>IFERROR(HLOOKUP($B57,Inputs!$S$3:$BF$5,MATCH('Business Unit 3'!$B$1,Inputs!$A$3:$A$6,0),FALSE),"-")</f>
        <v>-</v>
      </c>
      <c r="H57" s="114" t="str">
        <f>IFERROR(HLOOKUP($B57,Inputs!$S$3:$BF$5,MATCH('Business Unit 3'!$B$1,Inputs!$A$3:$A$6,0),FALSE),"-")</f>
        <v>-</v>
      </c>
      <c r="I57" s="114" t="str">
        <f>IFERROR(HLOOKUP($B57,Inputs!$S$3:$BF$5,MATCH('Business Unit 3'!$B$1,Inputs!$A$3:$A$6,0),FALSE),"-")</f>
        <v>-</v>
      </c>
      <c r="J57" s="114" t="str">
        <f>IFERROR(HLOOKUP($B57,Inputs!$S$3:$BF$5,MATCH('Business Unit 3'!$B$1,Inputs!$A$3:$A$6,0),FALSE),"-")</f>
        <v>-</v>
      </c>
      <c r="K57" s="114" t="str">
        <f>IFERROR(HLOOKUP($B57,Inputs!$S$3:$BF$5,MATCH('Business Unit 3'!$B$1,Inputs!$A$3:$A$6,0),FALSE),"-")</f>
        <v>-</v>
      </c>
      <c r="L57" s="114" t="str">
        <f>IFERROR(HLOOKUP($B57,Inputs!$S$3:$BF$5,MATCH('Business Unit 3'!$B$1,Inputs!$A$3:$A$6,0),FALSE),"-")</f>
        <v>-</v>
      </c>
      <c r="M57" s="114" t="str">
        <f>IFERROR(HLOOKUP($B57,Inputs!$S$3:$BF$5,MATCH('Business Unit 3'!$B$1,Inputs!$A$3:$A$6,0),FALSE),"-")</f>
        <v>-</v>
      </c>
      <c r="N57" s="114" t="str">
        <f>IFERROR(HLOOKUP($B57,Inputs!$S$3:$BF$5,MATCH('Business Unit 3'!$B$1,Inputs!$A$3:$A$6,0),FALSE),"-")</f>
        <v>-</v>
      </c>
      <c r="O57" s="148" t="str">
        <f t="shared" si="5"/>
        <v>-</v>
      </c>
      <c r="P57" s="148" t="str">
        <f t="shared" si="5"/>
        <v>-</v>
      </c>
      <c r="Q57" s="115" t="str">
        <f t="shared" si="6"/>
        <v>-</v>
      </c>
      <c r="R57" s="5">
        <f t="shared" si="7"/>
        <v>0</v>
      </c>
      <c r="S57" s="46">
        <v>0</v>
      </c>
      <c r="T57" s="31" t="str">
        <f t="shared" si="8"/>
        <v>-</v>
      </c>
      <c r="U57" s="47">
        <f t="shared" si="9"/>
        <v>0</v>
      </c>
    </row>
    <row r="58" spans="1:27" s="3" customFormat="1">
      <c r="A58" s="48" t="s">
        <v>87</v>
      </c>
      <c r="B58" s="27" t="s">
        <v>88</v>
      </c>
      <c r="C58" s="114" t="str">
        <f>IFERROR(HLOOKUP($B58,Inputs!$S$3:$BF$5,MATCH('Business Unit 3'!$B$1,Inputs!$A$3:$A$6,0),FALSE),"-")</f>
        <v>-</v>
      </c>
      <c r="D58" s="114" t="str">
        <f>IFERROR(HLOOKUP($B58,Inputs!$S$3:$BF$5,MATCH('Business Unit 3'!$B$1,Inputs!$A$3:$A$6,0),FALSE),"-")</f>
        <v>-</v>
      </c>
      <c r="E58" s="114" t="str">
        <f>IFERROR(HLOOKUP($B58,Inputs!$S$3:$BF$5,MATCH('Business Unit 3'!$B$1,Inputs!$A$3:$A$6,0),FALSE),"-")</f>
        <v>-</v>
      </c>
      <c r="F58" s="114" t="str">
        <f>IFERROR(HLOOKUP($B58,Inputs!$S$3:$BF$5,MATCH('Business Unit 3'!$B$1,Inputs!$A$3:$A$6,0),FALSE),"-")</f>
        <v>-</v>
      </c>
      <c r="G58" s="114" t="str">
        <f>IFERROR(HLOOKUP($B58,Inputs!$S$3:$BF$5,MATCH('Business Unit 3'!$B$1,Inputs!$A$3:$A$6,0),FALSE),"-")</f>
        <v>-</v>
      </c>
      <c r="H58" s="114" t="str">
        <f>IFERROR(HLOOKUP($B58,Inputs!$S$3:$BF$5,MATCH('Business Unit 3'!$B$1,Inputs!$A$3:$A$6,0),FALSE),"-")</f>
        <v>-</v>
      </c>
      <c r="I58" s="114" t="str">
        <f>IFERROR(HLOOKUP($B58,Inputs!$S$3:$BF$5,MATCH('Business Unit 3'!$B$1,Inputs!$A$3:$A$6,0),FALSE),"-")</f>
        <v>-</v>
      </c>
      <c r="J58" s="114" t="str">
        <f>IFERROR(HLOOKUP($B58,Inputs!$S$3:$BF$5,MATCH('Business Unit 3'!$B$1,Inputs!$A$3:$A$6,0),FALSE),"-")</f>
        <v>-</v>
      </c>
      <c r="K58" s="114" t="str">
        <f>IFERROR(HLOOKUP($B58,Inputs!$S$3:$BF$5,MATCH('Business Unit 3'!$B$1,Inputs!$A$3:$A$6,0),FALSE),"-")</f>
        <v>-</v>
      </c>
      <c r="L58" s="114" t="str">
        <f>IFERROR(HLOOKUP($B58,Inputs!$S$3:$BF$5,MATCH('Business Unit 3'!$B$1,Inputs!$A$3:$A$6,0),FALSE),"-")</f>
        <v>-</v>
      </c>
      <c r="M58" s="114" t="str">
        <f>IFERROR(HLOOKUP($B58,Inputs!$S$3:$BF$5,MATCH('Business Unit 3'!$B$1,Inputs!$A$3:$A$6,0),FALSE),"-")</f>
        <v>-</v>
      </c>
      <c r="N58" s="114" t="str">
        <f>IFERROR(HLOOKUP($B58,Inputs!$S$3:$BF$5,MATCH('Business Unit 3'!$B$1,Inputs!$A$3:$A$6,0),FALSE),"-")</f>
        <v>-</v>
      </c>
      <c r="O58" s="148" t="str">
        <f t="shared" si="5"/>
        <v>-</v>
      </c>
      <c r="P58" s="148" t="str">
        <f t="shared" si="5"/>
        <v>-</v>
      </c>
      <c r="Q58" s="115" t="str">
        <f t="shared" si="6"/>
        <v>-</v>
      </c>
      <c r="R58" s="5">
        <f t="shared" si="7"/>
        <v>0</v>
      </c>
      <c r="S58" s="46">
        <v>317</v>
      </c>
      <c r="T58" s="31" t="str">
        <f t="shared" si="8"/>
        <v>-</v>
      </c>
      <c r="U58" s="47">
        <f t="shared" si="9"/>
        <v>0</v>
      </c>
    </row>
    <row r="59" spans="1:27" s="3" customFormat="1">
      <c r="A59" s="48" t="s">
        <v>89</v>
      </c>
      <c r="B59" s="27" t="s">
        <v>90</v>
      </c>
      <c r="C59" s="114" t="str">
        <f>IFERROR(HLOOKUP($B59,Inputs!$S$3:$BF$5,MATCH('Business Unit 3'!$B$1,Inputs!$A$3:$A$6,0),FALSE),"-")</f>
        <v>-</v>
      </c>
      <c r="D59" s="114" t="str">
        <f>IFERROR(HLOOKUP($B59,Inputs!$S$3:$BF$5,MATCH('Business Unit 3'!$B$1,Inputs!$A$3:$A$6,0),FALSE),"-")</f>
        <v>-</v>
      </c>
      <c r="E59" s="114" t="str">
        <f>IFERROR(HLOOKUP($B59,Inputs!$S$3:$BF$5,MATCH('Business Unit 3'!$B$1,Inputs!$A$3:$A$6,0),FALSE),"-")</f>
        <v>-</v>
      </c>
      <c r="F59" s="114" t="str">
        <f>IFERROR(HLOOKUP($B59,Inputs!$S$3:$BF$5,MATCH('Business Unit 3'!$B$1,Inputs!$A$3:$A$6,0),FALSE),"-")</f>
        <v>-</v>
      </c>
      <c r="G59" s="114" t="str">
        <f>IFERROR(HLOOKUP($B59,Inputs!$S$3:$BF$5,MATCH('Business Unit 3'!$B$1,Inputs!$A$3:$A$6,0),FALSE),"-")</f>
        <v>-</v>
      </c>
      <c r="H59" s="114" t="str">
        <f>IFERROR(HLOOKUP($B59,Inputs!$S$3:$BF$5,MATCH('Business Unit 3'!$B$1,Inputs!$A$3:$A$6,0),FALSE),"-")</f>
        <v>-</v>
      </c>
      <c r="I59" s="114" t="str">
        <f>IFERROR(HLOOKUP($B59,Inputs!$S$3:$BF$5,MATCH('Business Unit 3'!$B$1,Inputs!$A$3:$A$6,0),FALSE),"-")</f>
        <v>-</v>
      </c>
      <c r="J59" s="114" t="str">
        <f>IFERROR(HLOOKUP($B59,Inputs!$S$3:$BF$5,MATCH('Business Unit 3'!$B$1,Inputs!$A$3:$A$6,0),FALSE),"-")</f>
        <v>-</v>
      </c>
      <c r="K59" s="114" t="str">
        <f>IFERROR(HLOOKUP($B59,Inputs!$S$3:$BF$5,MATCH('Business Unit 3'!$B$1,Inputs!$A$3:$A$6,0),FALSE),"-")</f>
        <v>-</v>
      </c>
      <c r="L59" s="114" t="str">
        <f>IFERROR(HLOOKUP($B59,Inputs!$S$3:$BF$5,MATCH('Business Unit 3'!$B$1,Inputs!$A$3:$A$6,0),FALSE),"-")</f>
        <v>-</v>
      </c>
      <c r="M59" s="114" t="str">
        <f>IFERROR(HLOOKUP($B59,Inputs!$S$3:$BF$5,MATCH('Business Unit 3'!$B$1,Inputs!$A$3:$A$6,0),FALSE),"-")</f>
        <v>-</v>
      </c>
      <c r="N59" s="114" t="str">
        <f>IFERROR(HLOOKUP($B59,Inputs!$S$3:$BF$5,MATCH('Business Unit 3'!$B$1,Inputs!$A$3:$A$6,0),FALSE),"-")</f>
        <v>-</v>
      </c>
      <c r="O59" s="148" t="str">
        <f t="shared" si="5"/>
        <v>-</v>
      </c>
      <c r="P59" s="148" t="str">
        <f t="shared" si="5"/>
        <v>-</v>
      </c>
      <c r="Q59" s="115" t="str">
        <f t="shared" si="6"/>
        <v>-</v>
      </c>
      <c r="R59" s="5">
        <f t="shared" si="7"/>
        <v>0</v>
      </c>
      <c r="S59" s="46">
        <v>794</v>
      </c>
      <c r="T59" s="31" t="str">
        <f t="shared" si="8"/>
        <v>-</v>
      </c>
      <c r="U59" s="47">
        <f t="shared" si="9"/>
        <v>0</v>
      </c>
    </row>
    <row r="60" spans="1:27" s="3" customFormat="1">
      <c r="A60" s="48" t="s">
        <v>91</v>
      </c>
      <c r="B60" s="27" t="s">
        <v>92</v>
      </c>
      <c r="C60" s="114" t="str">
        <f>IFERROR(HLOOKUP($B60,Inputs!$S$3:$BF$5,MATCH('Business Unit 3'!$B$1,Inputs!$A$3:$A$6,0),FALSE),"-")</f>
        <v>-</v>
      </c>
      <c r="D60" s="114" t="str">
        <f>IFERROR(HLOOKUP($B60,Inputs!$S$3:$BF$5,MATCH('Business Unit 3'!$B$1,Inputs!$A$3:$A$6,0),FALSE),"-")</f>
        <v>-</v>
      </c>
      <c r="E60" s="114" t="str">
        <f>IFERROR(HLOOKUP($B60,Inputs!$S$3:$BF$5,MATCH('Business Unit 3'!$B$1,Inputs!$A$3:$A$6,0),FALSE),"-")</f>
        <v>-</v>
      </c>
      <c r="F60" s="114" t="str">
        <f>IFERROR(HLOOKUP($B60,Inputs!$S$3:$BF$5,MATCH('Business Unit 3'!$B$1,Inputs!$A$3:$A$6,0),FALSE),"-")</f>
        <v>-</v>
      </c>
      <c r="G60" s="114" t="str">
        <f>IFERROR(HLOOKUP($B60,Inputs!$S$3:$BF$5,MATCH('Business Unit 3'!$B$1,Inputs!$A$3:$A$6,0),FALSE),"-")</f>
        <v>-</v>
      </c>
      <c r="H60" s="114" t="str">
        <f>IFERROR(HLOOKUP($B60,Inputs!$S$3:$BF$5,MATCH('Business Unit 3'!$B$1,Inputs!$A$3:$A$6,0),FALSE),"-")</f>
        <v>-</v>
      </c>
      <c r="I60" s="114" t="str">
        <f>IFERROR(HLOOKUP($B60,Inputs!$S$3:$BF$5,MATCH('Business Unit 3'!$B$1,Inputs!$A$3:$A$6,0),FALSE),"-")</f>
        <v>-</v>
      </c>
      <c r="J60" s="114" t="str">
        <f>IFERROR(HLOOKUP($B60,Inputs!$S$3:$BF$5,MATCH('Business Unit 3'!$B$1,Inputs!$A$3:$A$6,0),FALSE),"-")</f>
        <v>-</v>
      </c>
      <c r="K60" s="114" t="str">
        <f>IFERROR(HLOOKUP($B60,Inputs!$S$3:$BF$5,MATCH('Business Unit 3'!$B$1,Inputs!$A$3:$A$6,0),FALSE),"-")</f>
        <v>-</v>
      </c>
      <c r="L60" s="114" t="str">
        <f>IFERROR(HLOOKUP($B60,Inputs!$S$3:$BF$5,MATCH('Business Unit 3'!$B$1,Inputs!$A$3:$A$6,0),FALSE),"-")</f>
        <v>-</v>
      </c>
      <c r="M60" s="114" t="str">
        <f>IFERROR(HLOOKUP($B60,Inputs!$S$3:$BF$5,MATCH('Business Unit 3'!$B$1,Inputs!$A$3:$A$6,0),FALSE),"-")</f>
        <v>-</v>
      </c>
      <c r="N60" s="114" t="str">
        <f>IFERROR(HLOOKUP($B60,Inputs!$S$3:$BF$5,MATCH('Business Unit 3'!$B$1,Inputs!$A$3:$A$6,0),FALSE),"-")</f>
        <v>-</v>
      </c>
      <c r="O60" s="148" t="str">
        <f t="shared" si="5"/>
        <v>-</v>
      </c>
      <c r="P60" s="148" t="str">
        <f t="shared" si="5"/>
        <v>-</v>
      </c>
      <c r="Q60" s="115" t="str">
        <f t="shared" si="6"/>
        <v>-</v>
      </c>
      <c r="R60" s="5">
        <f t="shared" si="7"/>
        <v>0</v>
      </c>
      <c r="S60" s="46">
        <v>0</v>
      </c>
      <c r="T60" s="31" t="str">
        <f t="shared" si="8"/>
        <v>-</v>
      </c>
      <c r="U60" s="47">
        <f t="shared" si="9"/>
        <v>0</v>
      </c>
    </row>
    <row r="61" spans="1:27" s="3" customFormat="1">
      <c r="A61" s="48" t="s">
        <v>93</v>
      </c>
      <c r="B61" s="27" t="s">
        <v>94</v>
      </c>
      <c r="C61" s="114" t="str">
        <f>IFERROR(HLOOKUP($B61,Inputs!$S$3:$BF$5,MATCH('Business Unit 3'!$B$1,Inputs!$A$3:$A$6,0),FALSE),"-")</f>
        <v>-</v>
      </c>
      <c r="D61" s="114" t="str">
        <f>IFERROR(HLOOKUP($B61,Inputs!$S$3:$BF$5,MATCH('Business Unit 3'!$B$1,Inputs!$A$3:$A$6,0),FALSE),"-")</f>
        <v>-</v>
      </c>
      <c r="E61" s="114" t="str">
        <f>IFERROR(HLOOKUP($B61,Inputs!$S$3:$BF$5,MATCH('Business Unit 3'!$B$1,Inputs!$A$3:$A$6,0),FALSE),"-")</f>
        <v>-</v>
      </c>
      <c r="F61" s="114" t="str">
        <f>IFERROR(HLOOKUP($B61,Inputs!$S$3:$BF$5,MATCH('Business Unit 3'!$B$1,Inputs!$A$3:$A$6,0),FALSE),"-")</f>
        <v>-</v>
      </c>
      <c r="G61" s="114" t="str">
        <f>IFERROR(HLOOKUP($B61,Inputs!$S$3:$BF$5,MATCH('Business Unit 3'!$B$1,Inputs!$A$3:$A$6,0),FALSE),"-")</f>
        <v>-</v>
      </c>
      <c r="H61" s="114" t="str">
        <f>IFERROR(HLOOKUP($B61,Inputs!$S$3:$BF$5,MATCH('Business Unit 3'!$B$1,Inputs!$A$3:$A$6,0),FALSE),"-")</f>
        <v>-</v>
      </c>
      <c r="I61" s="114" t="str">
        <f>IFERROR(HLOOKUP($B61,Inputs!$S$3:$BF$5,MATCH('Business Unit 3'!$B$1,Inputs!$A$3:$A$6,0),FALSE),"-")</f>
        <v>-</v>
      </c>
      <c r="J61" s="114" t="str">
        <f>IFERROR(HLOOKUP($B61,Inputs!$S$3:$BF$5,MATCH('Business Unit 3'!$B$1,Inputs!$A$3:$A$6,0),FALSE),"-")</f>
        <v>-</v>
      </c>
      <c r="K61" s="114" t="str">
        <f>IFERROR(HLOOKUP($B61,Inputs!$S$3:$BF$5,MATCH('Business Unit 3'!$B$1,Inputs!$A$3:$A$6,0),FALSE),"-")</f>
        <v>-</v>
      </c>
      <c r="L61" s="114" t="str">
        <f>IFERROR(HLOOKUP($B61,Inputs!$S$3:$BF$5,MATCH('Business Unit 3'!$B$1,Inputs!$A$3:$A$6,0),FALSE),"-")</f>
        <v>-</v>
      </c>
      <c r="M61" s="114" t="str">
        <f>IFERROR(HLOOKUP($B61,Inputs!$S$3:$BF$5,MATCH('Business Unit 3'!$B$1,Inputs!$A$3:$A$6,0),FALSE),"-")</f>
        <v>-</v>
      </c>
      <c r="N61" s="114" t="str">
        <f>IFERROR(HLOOKUP($B61,Inputs!$S$3:$BF$5,MATCH('Business Unit 3'!$B$1,Inputs!$A$3:$A$6,0),FALSE),"-")</f>
        <v>-</v>
      </c>
      <c r="O61" s="148" t="str">
        <f t="shared" si="5"/>
        <v>-</v>
      </c>
      <c r="P61" s="148" t="str">
        <f t="shared" si="5"/>
        <v>-</v>
      </c>
      <c r="Q61" s="115" t="str">
        <f t="shared" si="6"/>
        <v>-</v>
      </c>
      <c r="R61" s="5">
        <f t="shared" si="7"/>
        <v>0</v>
      </c>
      <c r="S61" s="46">
        <v>0</v>
      </c>
      <c r="T61" s="31" t="str">
        <f t="shared" si="8"/>
        <v>-</v>
      </c>
      <c r="U61" s="47">
        <f t="shared" si="9"/>
        <v>0</v>
      </c>
    </row>
    <row r="62" spans="1:27" s="3" customFormat="1">
      <c r="A62" s="48" t="s">
        <v>95</v>
      </c>
      <c r="B62" s="27" t="s">
        <v>96</v>
      </c>
      <c r="C62" s="114" t="str">
        <f>IFERROR(HLOOKUP($B62,Inputs!$S$3:$BF$5,MATCH('Business Unit 3'!$B$1,Inputs!$A$3:$A$6,0),FALSE),"-")</f>
        <v>-</v>
      </c>
      <c r="D62" s="114" t="str">
        <f>IFERROR(HLOOKUP($B62,Inputs!$S$3:$BF$5,MATCH('Business Unit 3'!$B$1,Inputs!$A$3:$A$6,0),FALSE),"-")</f>
        <v>-</v>
      </c>
      <c r="E62" s="114" t="str">
        <f>IFERROR(HLOOKUP($B62,Inputs!$S$3:$BF$5,MATCH('Business Unit 3'!$B$1,Inputs!$A$3:$A$6,0),FALSE),"-")</f>
        <v>-</v>
      </c>
      <c r="F62" s="114" t="str">
        <f>IFERROR(HLOOKUP($B62,Inputs!$S$3:$BF$5,MATCH('Business Unit 3'!$B$1,Inputs!$A$3:$A$6,0),FALSE),"-")</f>
        <v>-</v>
      </c>
      <c r="G62" s="114" t="str">
        <f>IFERROR(HLOOKUP($B62,Inputs!$S$3:$BF$5,MATCH('Business Unit 3'!$B$1,Inputs!$A$3:$A$6,0),FALSE),"-")</f>
        <v>-</v>
      </c>
      <c r="H62" s="114" t="str">
        <f>IFERROR(HLOOKUP($B62,Inputs!$S$3:$BF$5,MATCH('Business Unit 3'!$B$1,Inputs!$A$3:$A$6,0),FALSE),"-")</f>
        <v>-</v>
      </c>
      <c r="I62" s="114" t="str">
        <f>IFERROR(HLOOKUP($B62,Inputs!$S$3:$BF$5,MATCH('Business Unit 3'!$B$1,Inputs!$A$3:$A$6,0),FALSE),"-")</f>
        <v>-</v>
      </c>
      <c r="J62" s="114" t="str">
        <f>IFERROR(HLOOKUP($B62,Inputs!$S$3:$BF$5,MATCH('Business Unit 3'!$B$1,Inputs!$A$3:$A$6,0),FALSE),"-")</f>
        <v>-</v>
      </c>
      <c r="K62" s="114" t="str">
        <f>IFERROR(HLOOKUP($B62,Inputs!$S$3:$BF$5,MATCH('Business Unit 3'!$B$1,Inputs!$A$3:$A$6,0),FALSE),"-")</f>
        <v>-</v>
      </c>
      <c r="L62" s="114" t="str">
        <f>IFERROR(HLOOKUP($B62,Inputs!$S$3:$BF$5,MATCH('Business Unit 3'!$B$1,Inputs!$A$3:$A$6,0),FALSE),"-")</f>
        <v>-</v>
      </c>
      <c r="M62" s="114" t="str">
        <f>IFERROR(HLOOKUP($B62,Inputs!$S$3:$BF$5,MATCH('Business Unit 3'!$B$1,Inputs!$A$3:$A$6,0),FALSE),"-")</f>
        <v>-</v>
      </c>
      <c r="N62" s="114" t="str">
        <f>IFERROR(HLOOKUP($B62,Inputs!$S$3:$BF$5,MATCH('Business Unit 3'!$B$1,Inputs!$A$3:$A$6,0),FALSE),"-")</f>
        <v>-</v>
      </c>
      <c r="O62" s="148" t="str">
        <f t="shared" si="5"/>
        <v>-</v>
      </c>
      <c r="P62" s="148" t="str">
        <f t="shared" si="5"/>
        <v>-</v>
      </c>
      <c r="Q62" s="115" t="str">
        <f t="shared" si="6"/>
        <v>-</v>
      </c>
      <c r="R62" s="5">
        <f t="shared" si="7"/>
        <v>0</v>
      </c>
      <c r="S62" s="46">
        <v>1080</v>
      </c>
      <c r="T62" s="31" t="str">
        <f t="shared" si="8"/>
        <v>-</v>
      </c>
      <c r="U62" s="47">
        <f t="shared" si="9"/>
        <v>0</v>
      </c>
    </row>
    <row r="63" spans="1:27" s="3" customFormat="1">
      <c r="A63" s="48" t="s">
        <v>97</v>
      </c>
      <c r="B63" s="27" t="s">
        <v>98</v>
      </c>
      <c r="C63" s="114" t="str">
        <f>IFERROR(HLOOKUP($B63,Inputs!$S$3:$BF$5,MATCH('Business Unit 3'!$B$1,Inputs!$A$3:$A$6,0),FALSE),"-")</f>
        <v>-</v>
      </c>
      <c r="D63" s="114" t="str">
        <f>IFERROR(HLOOKUP($B63,Inputs!$S$3:$BF$5,MATCH('Business Unit 3'!$B$1,Inputs!$A$3:$A$6,0),FALSE),"-")</f>
        <v>-</v>
      </c>
      <c r="E63" s="114" t="str">
        <f>IFERROR(HLOOKUP($B63,Inputs!$S$3:$BF$5,MATCH('Business Unit 3'!$B$1,Inputs!$A$3:$A$6,0),FALSE),"-")</f>
        <v>-</v>
      </c>
      <c r="F63" s="114" t="str">
        <f>IFERROR(HLOOKUP($B63,Inputs!$S$3:$BF$5,MATCH('Business Unit 3'!$B$1,Inputs!$A$3:$A$6,0),FALSE),"-")</f>
        <v>-</v>
      </c>
      <c r="G63" s="114" t="str">
        <f>IFERROR(HLOOKUP($B63,Inputs!$S$3:$BF$5,MATCH('Business Unit 3'!$B$1,Inputs!$A$3:$A$6,0),FALSE),"-")</f>
        <v>-</v>
      </c>
      <c r="H63" s="114" t="str">
        <f>IFERROR(HLOOKUP($B63,Inputs!$S$3:$BF$5,MATCH('Business Unit 3'!$B$1,Inputs!$A$3:$A$6,0),FALSE),"-")</f>
        <v>-</v>
      </c>
      <c r="I63" s="114" t="str">
        <f>IFERROR(HLOOKUP($B63,Inputs!$S$3:$BF$5,MATCH('Business Unit 3'!$B$1,Inputs!$A$3:$A$6,0),FALSE),"-")</f>
        <v>-</v>
      </c>
      <c r="J63" s="114" t="str">
        <f>IFERROR(HLOOKUP($B63,Inputs!$S$3:$BF$5,MATCH('Business Unit 3'!$B$1,Inputs!$A$3:$A$6,0),FALSE),"-")</f>
        <v>-</v>
      </c>
      <c r="K63" s="114" t="str">
        <f>IFERROR(HLOOKUP($B63,Inputs!$S$3:$BF$5,MATCH('Business Unit 3'!$B$1,Inputs!$A$3:$A$6,0),FALSE),"-")</f>
        <v>-</v>
      </c>
      <c r="L63" s="114" t="str">
        <f>IFERROR(HLOOKUP($B63,Inputs!$S$3:$BF$5,MATCH('Business Unit 3'!$B$1,Inputs!$A$3:$A$6,0),FALSE),"-")</f>
        <v>-</v>
      </c>
      <c r="M63" s="114" t="str">
        <f>IFERROR(HLOOKUP($B63,Inputs!$S$3:$BF$5,MATCH('Business Unit 3'!$B$1,Inputs!$A$3:$A$6,0),FALSE),"-")</f>
        <v>-</v>
      </c>
      <c r="N63" s="114" t="str">
        <f>IFERROR(HLOOKUP($B63,Inputs!$S$3:$BF$5,MATCH('Business Unit 3'!$B$1,Inputs!$A$3:$A$6,0),FALSE),"-")</f>
        <v>-</v>
      </c>
      <c r="O63" s="148" t="str">
        <f t="shared" si="5"/>
        <v>-</v>
      </c>
      <c r="P63" s="148" t="str">
        <f t="shared" si="5"/>
        <v>-</v>
      </c>
      <c r="Q63" s="115" t="str">
        <f t="shared" si="6"/>
        <v>-</v>
      </c>
      <c r="R63" s="5">
        <f t="shared" si="7"/>
        <v>0</v>
      </c>
      <c r="S63" s="46">
        <v>1555</v>
      </c>
      <c r="T63" s="31" t="str">
        <f t="shared" si="8"/>
        <v>-</v>
      </c>
      <c r="U63" s="47">
        <f t="shared" si="9"/>
        <v>0</v>
      </c>
      <c r="AA63" s="3" t="s">
        <v>0</v>
      </c>
    </row>
    <row r="64" spans="1:27" s="3" customFormat="1">
      <c r="A64" s="48" t="s">
        <v>99</v>
      </c>
      <c r="B64" s="27" t="s">
        <v>100</v>
      </c>
      <c r="C64" s="114" t="str">
        <f>IFERROR(HLOOKUP($B64,Inputs!$S$3:$BF$5,MATCH('Business Unit 3'!$B$1,Inputs!$A$3:$A$6,0),FALSE),"-")</f>
        <v>-</v>
      </c>
      <c r="D64" s="114" t="str">
        <f>IFERROR(HLOOKUP($B64,Inputs!$S$3:$BF$5,MATCH('Business Unit 3'!$B$1,Inputs!$A$3:$A$6,0),FALSE),"-")</f>
        <v>-</v>
      </c>
      <c r="E64" s="114" t="str">
        <f>IFERROR(HLOOKUP($B64,Inputs!$S$3:$BF$5,MATCH('Business Unit 3'!$B$1,Inputs!$A$3:$A$6,0),FALSE),"-")</f>
        <v>-</v>
      </c>
      <c r="F64" s="114" t="str">
        <f>IFERROR(HLOOKUP($B64,Inputs!$S$3:$BF$5,MATCH('Business Unit 3'!$B$1,Inputs!$A$3:$A$6,0),FALSE),"-")</f>
        <v>-</v>
      </c>
      <c r="G64" s="114" t="str">
        <f>IFERROR(HLOOKUP($B64,Inputs!$S$3:$BF$5,MATCH('Business Unit 3'!$B$1,Inputs!$A$3:$A$6,0),FALSE),"-")</f>
        <v>-</v>
      </c>
      <c r="H64" s="114" t="str">
        <f>IFERROR(HLOOKUP($B64,Inputs!$S$3:$BF$5,MATCH('Business Unit 3'!$B$1,Inputs!$A$3:$A$6,0),FALSE),"-")</f>
        <v>-</v>
      </c>
      <c r="I64" s="114" t="str">
        <f>IFERROR(HLOOKUP($B64,Inputs!$S$3:$BF$5,MATCH('Business Unit 3'!$B$1,Inputs!$A$3:$A$6,0),FALSE),"-")</f>
        <v>-</v>
      </c>
      <c r="J64" s="114" t="str">
        <f>IFERROR(HLOOKUP($B64,Inputs!$S$3:$BF$5,MATCH('Business Unit 3'!$B$1,Inputs!$A$3:$A$6,0),FALSE),"-")</f>
        <v>-</v>
      </c>
      <c r="K64" s="114" t="str">
        <f>IFERROR(HLOOKUP($B64,Inputs!$S$3:$BF$5,MATCH('Business Unit 3'!$B$1,Inputs!$A$3:$A$6,0),FALSE),"-")</f>
        <v>-</v>
      </c>
      <c r="L64" s="114" t="str">
        <f>IFERROR(HLOOKUP($B64,Inputs!$S$3:$BF$5,MATCH('Business Unit 3'!$B$1,Inputs!$A$3:$A$6,0),FALSE),"-")</f>
        <v>-</v>
      </c>
      <c r="M64" s="114" t="str">
        <f>IFERROR(HLOOKUP($B64,Inputs!$S$3:$BF$5,MATCH('Business Unit 3'!$B$1,Inputs!$A$3:$A$6,0),FALSE),"-")</f>
        <v>-</v>
      </c>
      <c r="N64" s="114" t="str">
        <f>IFERROR(HLOOKUP($B64,Inputs!$S$3:$BF$5,MATCH('Business Unit 3'!$B$1,Inputs!$A$3:$A$6,0),FALSE),"-")</f>
        <v>-</v>
      </c>
      <c r="O64" s="148" t="str">
        <f t="shared" si="5"/>
        <v>-</v>
      </c>
      <c r="P64" s="148" t="str">
        <f t="shared" si="5"/>
        <v>-</v>
      </c>
      <c r="Q64" s="115" t="str">
        <f t="shared" si="6"/>
        <v>-</v>
      </c>
      <c r="R64" s="5">
        <f t="shared" si="7"/>
        <v>0</v>
      </c>
      <c r="S64" s="46">
        <v>0</v>
      </c>
      <c r="T64" s="31" t="str">
        <f t="shared" si="8"/>
        <v>-</v>
      </c>
      <c r="U64" s="47">
        <f t="shared" si="9"/>
        <v>0</v>
      </c>
    </row>
    <row r="65" spans="1:27" s="3" customFormat="1">
      <c r="A65" s="48" t="s">
        <v>101</v>
      </c>
      <c r="B65" s="27" t="s">
        <v>102</v>
      </c>
      <c r="C65" s="114" t="str">
        <f>IFERROR(HLOOKUP($B65,Inputs!$S$3:$BF$5,MATCH('Business Unit 3'!$B$1,Inputs!$A$3:$A$6,0),FALSE),"-")</f>
        <v>-</v>
      </c>
      <c r="D65" s="114" t="str">
        <f>IFERROR(HLOOKUP($B65,Inputs!$S$3:$BF$5,MATCH('Business Unit 3'!$B$1,Inputs!$A$3:$A$6,0),FALSE),"-")</f>
        <v>-</v>
      </c>
      <c r="E65" s="114" t="str">
        <f>IFERROR(HLOOKUP($B65,Inputs!$S$3:$BF$5,MATCH('Business Unit 3'!$B$1,Inputs!$A$3:$A$6,0),FALSE),"-")</f>
        <v>-</v>
      </c>
      <c r="F65" s="114" t="str">
        <f>IFERROR(HLOOKUP($B65,Inputs!$S$3:$BF$5,MATCH('Business Unit 3'!$B$1,Inputs!$A$3:$A$6,0),FALSE),"-")</f>
        <v>-</v>
      </c>
      <c r="G65" s="114" t="str">
        <f>IFERROR(HLOOKUP($B65,Inputs!$S$3:$BF$5,MATCH('Business Unit 3'!$B$1,Inputs!$A$3:$A$6,0),FALSE),"-")</f>
        <v>-</v>
      </c>
      <c r="H65" s="114" t="str">
        <f>IFERROR(HLOOKUP($B65,Inputs!$S$3:$BF$5,MATCH('Business Unit 3'!$B$1,Inputs!$A$3:$A$6,0),FALSE),"-")</f>
        <v>-</v>
      </c>
      <c r="I65" s="114" t="str">
        <f>IFERROR(HLOOKUP($B65,Inputs!$S$3:$BF$5,MATCH('Business Unit 3'!$B$1,Inputs!$A$3:$A$6,0),FALSE),"-")</f>
        <v>-</v>
      </c>
      <c r="J65" s="114" t="str">
        <f>IFERROR(HLOOKUP($B65,Inputs!$S$3:$BF$5,MATCH('Business Unit 3'!$B$1,Inputs!$A$3:$A$6,0),FALSE),"-")</f>
        <v>-</v>
      </c>
      <c r="K65" s="114" t="str">
        <f>IFERROR(HLOOKUP($B65,Inputs!$S$3:$BF$5,MATCH('Business Unit 3'!$B$1,Inputs!$A$3:$A$6,0),FALSE),"-")</f>
        <v>-</v>
      </c>
      <c r="L65" s="114" t="str">
        <f>IFERROR(HLOOKUP($B65,Inputs!$S$3:$BF$5,MATCH('Business Unit 3'!$B$1,Inputs!$A$3:$A$6,0),FALSE),"-")</f>
        <v>-</v>
      </c>
      <c r="M65" s="114" t="str">
        <f>IFERROR(HLOOKUP($B65,Inputs!$S$3:$BF$5,MATCH('Business Unit 3'!$B$1,Inputs!$A$3:$A$6,0),FALSE),"-")</f>
        <v>-</v>
      </c>
      <c r="N65" s="114" t="str">
        <f>IFERROR(HLOOKUP($B65,Inputs!$S$3:$BF$5,MATCH('Business Unit 3'!$B$1,Inputs!$A$3:$A$6,0),FALSE),"-")</f>
        <v>-</v>
      </c>
      <c r="O65" s="148" t="str">
        <f t="shared" si="5"/>
        <v>-</v>
      </c>
      <c r="P65" s="148" t="str">
        <f t="shared" si="5"/>
        <v>-</v>
      </c>
      <c r="Q65" s="115" t="str">
        <f t="shared" si="6"/>
        <v>-</v>
      </c>
      <c r="R65" s="5">
        <f t="shared" si="7"/>
        <v>0</v>
      </c>
      <c r="S65" s="46">
        <v>10804</v>
      </c>
      <c r="T65" s="31" t="str">
        <f t="shared" si="8"/>
        <v>-</v>
      </c>
      <c r="U65" s="47">
        <f t="shared" si="9"/>
        <v>0</v>
      </c>
    </row>
    <row r="66" spans="1:27" s="3" customFormat="1">
      <c r="A66" s="48" t="s">
        <v>103</v>
      </c>
      <c r="B66" s="27" t="s">
        <v>104</v>
      </c>
      <c r="C66" s="114" t="str">
        <f>IFERROR(HLOOKUP($B66,Inputs!$S$3:$BF$5,MATCH('Business Unit 3'!$B$1,Inputs!$A$3:$A$6,0),FALSE),"-")</f>
        <v>-</v>
      </c>
      <c r="D66" s="114" t="str">
        <f>IFERROR(HLOOKUP($B66,Inputs!$S$3:$BF$5,MATCH('Business Unit 3'!$B$1,Inputs!$A$3:$A$6,0),FALSE),"-")</f>
        <v>-</v>
      </c>
      <c r="E66" s="114" t="str">
        <f>IFERROR(HLOOKUP($B66,Inputs!$S$3:$BF$5,MATCH('Business Unit 3'!$B$1,Inputs!$A$3:$A$6,0),FALSE),"-")</f>
        <v>-</v>
      </c>
      <c r="F66" s="114" t="str">
        <f>IFERROR(HLOOKUP($B66,Inputs!$S$3:$BF$5,MATCH('Business Unit 3'!$B$1,Inputs!$A$3:$A$6,0),FALSE),"-")</f>
        <v>-</v>
      </c>
      <c r="G66" s="114" t="str">
        <f>IFERROR(HLOOKUP($B66,Inputs!$S$3:$BF$5,MATCH('Business Unit 3'!$B$1,Inputs!$A$3:$A$6,0),FALSE),"-")</f>
        <v>-</v>
      </c>
      <c r="H66" s="114" t="str">
        <f>IFERROR(HLOOKUP($B66,Inputs!$S$3:$BF$5,MATCH('Business Unit 3'!$B$1,Inputs!$A$3:$A$6,0),FALSE),"-")</f>
        <v>-</v>
      </c>
      <c r="I66" s="114" t="str">
        <f>IFERROR(HLOOKUP($B66,Inputs!$S$3:$BF$5,MATCH('Business Unit 3'!$B$1,Inputs!$A$3:$A$6,0),FALSE),"-")</f>
        <v>-</v>
      </c>
      <c r="J66" s="114" t="str">
        <f>IFERROR(HLOOKUP($B66,Inputs!$S$3:$BF$5,MATCH('Business Unit 3'!$B$1,Inputs!$A$3:$A$6,0),FALSE),"-")</f>
        <v>-</v>
      </c>
      <c r="K66" s="114" t="str">
        <f>IFERROR(HLOOKUP($B66,Inputs!$S$3:$BF$5,MATCH('Business Unit 3'!$B$1,Inputs!$A$3:$A$6,0),FALSE),"-")</f>
        <v>-</v>
      </c>
      <c r="L66" s="114" t="str">
        <f>IFERROR(HLOOKUP($B66,Inputs!$S$3:$BF$5,MATCH('Business Unit 3'!$B$1,Inputs!$A$3:$A$6,0),FALSE),"-")</f>
        <v>-</v>
      </c>
      <c r="M66" s="114" t="str">
        <f>IFERROR(HLOOKUP($B66,Inputs!$S$3:$BF$5,MATCH('Business Unit 3'!$B$1,Inputs!$A$3:$A$6,0),FALSE),"-")</f>
        <v>-</v>
      </c>
      <c r="N66" s="114" t="str">
        <f>IFERROR(HLOOKUP($B66,Inputs!$S$3:$BF$5,MATCH('Business Unit 3'!$B$1,Inputs!$A$3:$A$6,0),FALSE),"-")</f>
        <v>-</v>
      </c>
      <c r="O66" s="148" t="str">
        <f t="shared" si="5"/>
        <v>-</v>
      </c>
      <c r="P66" s="148" t="str">
        <f t="shared" si="5"/>
        <v>-</v>
      </c>
      <c r="Q66" s="115" t="str">
        <f t="shared" si="6"/>
        <v>-</v>
      </c>
      <c r="R66" s="5">
        <f t="shared" si="7"/>
        <v>0</v>
      </c>
      <c r="S66" s="46">
        <v>1028</v>
      </c>
      <c r="T66" s="31" t="str">
        <f t="shared" si="8"/>
        <v>-</v>
      </c>
      <c r="U66" s="47">
        <f t="shared" si="9"/>
        <v>0</v>
      </c>
    </row>
    <row r="67" spans="1:27" s="3" customFormat="1">
      <c r="A67" s="48" t="s">
        <v>105</v>
      </c>
      <c r="B67" s="27" t="s">
        <v>106</v>
      </c>
      <c r="C67" s="114" t="str">
        <f>IFERROR(HLOOKUP($B67,Inputs!$S$3:$BF$5,MATCH('Business Unit 3'!$B$1,Inputs!$A$3:$A$6,0),FALSE),"-")</f>
        <v>-</v>
      </c>
      <c r="D67" s="114" t="str">
        <f>IFERROR(HLOOKUP($B67,Inputs!$S$3:$BF$5,MATCH('Business Unit 3'!$B$1,Inputs!$A$3:$A$6,0),FALSE),"-")</f>
        <v>-</v>
      </c>
      <c r="E67" s="114" t="str">
        <f>IFERROR(HLOOKUP($B67,Inputs!$S$3:$BF$5,MATCH('Business Unit 3'!$B$1,Inputs!$A$3:$A$6,0),FALSE),"-")</f>
        <v>-</v>
      </c>
      <c r="F67" s="114" t="str">
        <f>IFERROR(HLOOKUP($B67,Inputs!$S$3:$BF$5,MATCH('Business Unit 3'!$B$1,Inputs!$A$3:$A$6,0),FALSE),"-")</f>
        <v>-</v>
      </c>
      <c r="G67" s="114" t="str">
        <f>IFERROR(HLOOKUP($B67,Inputs!$S$3:$BF$5,MATCH('Business Unit 3'!$B$1,Inputs!$A$3:$A$6,0),FALSE),"-")</f>
        <v>-</v>
      </c>
      <c r="H67" s="114" t="str">
        <f>IFERROR(HLOOKUP($B67,Inputs!$S$3:$BF$5,MATCH('Business Unit 3'!$B$1,Inputs!$A$3:$A$6,0),FALSE),"-")</f>
        <v>-</v>
      </c>
      <c r="I67" s="114" t="str">
        <f>IFERROR(HLOOKUP($B67,Inputs!$S$3:$BF$5,MATCH('Business Unit 3'!$B$1,Inputs!$A$3:$A$6,0),FALSE),"-")</f>
        <v>-</v>
      </c>
      <c r="J67" s="114" t="str">
        <f>IFERROR(HLOOKUP($B67,Inputs!$S$3:$BF$5,MATCH('Business Unit 3'!$B$1,Inputs!$A$3:$A$6,0),FALSE),"-")</f>
        <v>-</v>
      </c>
      <c r="K67" s="114" t="str">
        <f>IFERROR(HLOOKUP($B67,Inputs!$S$3:$BF$5,MATCH('Business Unit 3'!$B$1,Inputs!$A$3:$A$6,0),FALSE),"-")</f>
        <v>-</v>
      </c>
      <c r="L67" s="114" t="str">
        <f>IFERROR(HLOOKUP($B67,Inputs!$S$3:$BF$5,MATCH('Business Unit 3'!$B$1,Inputs!$A$3:$A$6,0),FALSE),"-")</f>
        <v>-</v>
      </c>
      <c r="M67" s="114" t="str">
        <f>IFERROR(HLOOKUP($B67,Inputs!$S$3:$BF$5,MATCH('Business Unit 3'!$B$1,Inputs!$A$3:$A$6,0),FALSE),"-")</f>
        <v>-</v>
      </c>
      <c r="N67" s="114" t="str">
        <f>IFERROR(HLOOKUP($B67,Inputs!$S$3:$BF$5,MATCH('Business Unit 3'!$B$1,Inputs!$A$3:$A$6,0),FALSE),"-")</f>
        <v>-</v>
      </c>
      <c r="O67" s="148" t="str">
        <f t="shared" si="5"/>
        <v>-</v>
      </c>
      <c r="P67" s="148" t="str">
        <f t="shared" si="5"/>
        <v>-</v>
      </c>
      <c r="Q67" s="115" t="str">
        <f t="shared" si="6"/>
        <v>-</v>
      </c>
      <c r="R67" s="5">
        <f t="shared" si="7"/>
        <v>0</v>
      </c>
      <c r="S67" s="46">
        <v>0</v>
      </c>
      <c r="T67" s="31" t="str">
        <f t="shared" si="8"/>
        <v>-</v>
      </c>
      <c r="U67" s="47">
        <f t="shared" si="9"/>
        <v>0</v>
      </c>
    </row>
    <row r="68" spans="1:27" s="3" customFormat="1">
      <c r="A68" s="48" t="s">
        <v>107</v>
      </c>
      <c r="B68" s="27" t="s">
        <v>108</v>
      </c>
      <c r="C68" s="114" t="str">
        <f>IFERROR(HLOOKUP($B68,Inputs!$S$3:$BF$5,MATCH('Business Unit 3'!$B$1,Inputs!$A$3:$A$6,0),FALSE),"-")</f>
        <v>-</v>
      </c>
      <c r="D68" s="114" t="str">
        <f>IFERROR(HLOOKUP($B68,Inputs!$S$3:$BF$5,MATCH('Business Unit 3'!$B$1,Inputs!$A$3:$A$6,0),FALSE),"-")</f>
        <v>-</v>
      </c>
      <c r="E68" s="114" t="str">
        <f>IFERROR(HLOOKUP($B68,Inputs!$S$3:$BF$5,MATCH('Business Unit 3'!$B$1,Inputs!$A$3:$A$6,0),FALSE),"-")</f>
        <v>-</v>
      </c>
      <c r="F68" s="114" t="str">
        <f>IFERROR(HLOOKUP($B68,Inputs!$S$3:$BF$5,MATCH('Business Unit 3'!$B$1,Inputs!$A$3:$A$6,0),FALSE),"-")</f>
        <v>-</v>
      </c>
      <c r="G68" s="114" t="str">
        <f>IFERROR(HLOOKUP($B68,Inputs!$S$3:$BF$5,MATCH('Business Unit 3'!$B$1,Inputs!$A$3:$A$6,0),FALSE),"-")</f>
        <v>-</v>
      </c>
      <c r="H68" s="114" t="str">
        <f>IFERROR(HLOOKUP($B68,Inputs!$S$3:$BF$5,MATCH('Business Unit 3'!$B$1,Inputs!$A$3:$A$6,0),FALSE),"-")</f>
        <v>-</v>
      </c>
      <c r="I68" s="114" t="str">
        <f>IFERROR(HLOOKUP($B68,Inputs!$S$3:$BF$5,MATCH('Business Unit 3'!$B$1,Inputs!$A$3:$A$6,0),FALSE),"-")</f>
        <v>-</v>
      </c>
      <c r="J68" s="114" t="str">
        <f>IFERROR(HLOOKUP($B68,Inputs!$S$3:$BF$5,MATCH('Business Unit 3'!$B$1,Inputs!$A$3:$A$6,0),FALSE),"-")</f>
        <v>-</v>
      </c>
      <c r="K68" s="114" t="str">
        <f>IFERROR(HLOOKUP($B68,Inputs!$S$3:$BF$5,MATCH('Business Unit 3'!$B$1,Inputs!$A$3:$A$6,0),FALSE),"-")</f>
        <v>-</v>
      </c>
      <c r="L68" s="114" t="str">
        <f>IFERROR(HLOOKUP($B68,Inputs!$S$3:$BF$5,MATCH('Business Unit 3'!$B$1,Inputs!$A$3:$A$6,0),FALSE),"-")</f>
        <v>-</v>
      </c>
      <c r="M68" s="114" t="str">
        <f>IFERROR(HLOOKUP($B68,Inputs!$S$3:$BF$5,MATCH('Business Unit 3'!$B$1,Inputs!$A$3:$A$6,0),FALSE),"-")</f>
        <v>-</v>
      </c>
      <c r="N68" s="114" t="str">
        <f>IFERROR(HLOOKUP($B68,Inputs!$S$3:$BF$5,MATCH('Business Unit 3'!$B$1,Inputs!$A$3:$A$6,0),FALSE),"-")</f>
        <v>-</v>
      </c>
      <c r="O68" s="148" t="str">
        <f t="shared" si="5"/>
        <v>-</v>
      </c>
      <c r="P68" s="148" t="str">
        <f t="shared" si="5"/>
        <v>-</v>
      </c>
      <c r="Q68" s="115" t="str">
        <f t="shared" si="6"/>
        <v>-</v>
      </c>
      <c r="R68" s="5">
        <f t="shared" si="7"/>
        <v>0</v>
      </c>
      <c r="S68" s="46">
        <v>2418</v>
      </c>
      <c r="T68" s="31" t="str">
        <f t="shared" si="8"/>
        <v>-</v>
      </c>
      <c r="U68" s="47">
        <f t="shared" si="9"/>
        <v>0</v>
      </c>
      <c r="AA68" s="3" t="s">
        <v>0</v>
      </c>
    </row>
    <row r="69" spans="1:27" s="3" customFormat="1">
      <c r="A69" s="48" t="s">
        <v>109</v>
      </c>
      <c r="B69" s="27" t="s">
        <v>110</v>
      </c>
      <c r="C69" s="114" t="str">
        <f>IFERROR(HLOOKUP($B69,Inputs!$S$3:$BF$5,MATCH('Business Unit 3'!$B$1,Inputs!$A$3:$A$6,0),FALSE),"-")</f>
        <v>-</v>
      </c>
      <c r="D69" s="114" t="str">
        <f>IFERROR(HLOOKUP($B69,Inputs!$S$3:$BF$5,MATCH('Business Unit 3'!$B$1,Inputs!$A$3:$A$6,0),FALSE),"-")</f>
        <v>-</v>
      </c>
      <c r="E69" s="114" t="str">
        <f>IFERROR(HLOOKUP($B69,Inputs!$S$3:$BF$5,MATCH('Business Unit 3'!$B$1,Inputs!$A$3:$A$6,0),FALSE),"-")</f>
        <v>-</v>
      </c>
      <c r="F69" s="114" t="str">
        <f>IFERROR(HLOOKUP($B69,Inputs!$S$3:$BF$5,MATCH('Business Unit 3'!$B$1,Inputs!$A$3:$A$6,0),FALSE),"-")</f>
        <v>-</v>
      </c>
      <c r="G69" s="114" t="str">
        <f>IFERROR(HLOOKUP($B69,Inputs!$S$3:$BF$5,MATCH('Business Unit 3'!$B$1,Inputs!$A$3:$A$6,0),FALSE),"-")</f>
        <v>-</v>
      </c>
      <c r="H69" s="114" t="str">
        <f>IFERROR(HLOOKUP($B69,Inputs!$S$3:$BF$5,MATCH('Business Unit 3'!$B$1,Inputs!$A$3:$A$6,0),FALSE),"-")</f>
        <v>-</v>
      </c>
      <c r="I69" s="114" t="str">
        <f>IFERROR(HLOOKUP($B69,Inputs!$S$3:$BF$5,MATCH('Business Unit 3'!$B$1,Inputs!$A$3:$A$6,0),FALSE),"-")</f>
        <v>-</v>
      </c>
      <c r="J69" s="114" t="str">
        <f>IFERROR(HLOOKUP($B69,Inputs!$S$3:$BF$5,MATCH('Business Unit 3'!$B$1,Inputs!$A$3:$A$6,0),FALSE),"-")</f>
        <v>-</v>
      </c>
      <c r="K69" s="114" t="str">
        <f>IFERROR(HLOOKUP($B69,Inputs!$S$3:$BF$5,MATCH('Business Unit 3'!$B$1,Inputs!$A$3:$A$6,0),FALSE),"-")</f>
        <v>-</v>
      </c>
      <c r="L69" s="114" t="str">
        <f>IFERROR(HLOOKUP($B69,Inputs!$S$3:$BF$5,MATCH('Business Unit 3'!$B$1,Inputs!$A$3:$A$6,0),FALSE),"-")</f>
        <v>-</v>
      </c>
      <c r="M69" s="114" t="str">
        <f>IFERROR(HLOOKUP($B69,Inputs!$S$3:$BF$5,MATCH('Business Unit 3'!$B$1,Inputs!$A$3:$A$6,0),FALSE),"-")</f>
        <v>-</v>
      </c>
      <c r="N69" s="114" t="str">
        <f>IFERROR(HLOOKUP($B69,Inputs!$S$3:$BF$5,MATCH('Business Unit 3'!$B$1,Inputs!$A$3:$A$6,0),FALSE),"-")</f>
        <v>-</v>
      </c>
      <c r="O69" s="148" t="str">
        <f t="shared" si="5"/>
        <v>-</v>
      </c>
      <c r="P69" s="148" t="str">
        <f t="shared" si="5"/>
        <v>-</v>
      </c>
      <c r="Q69" s="115" t="str">
        <f t="shared" si="6"/>
        <v>-</v>
      </c>
      <c r="R69" s="5">
        <f t="shared" si="7"/>
        <v>0</v>
      </c>
      <c r="S69" s="46">
        <v>0</v>
      </c>
      <c r="T69" s="31" t="str">
        <f t="shared" si="8"/>
        <v>-</v>
      </c>
      <c r="U69" s="47">
        <f t="shared" si="9"/>
        <v>0</v>
      </c>
    </row>
    <row r="70" spans="1:27" s="3" customFormat="1">
      <c r="A70" s="48" t="s">
        <v>111</v>
      </c>
      <c r="B70" s="27" t="s">
        <v>112</v>
      </c>
      <c r="C70" s="114" t="str">
        <f>IFERROR(HLOOKUP($B70,Inputs!$S$3:$BF$5,MATCH('Business Unit 3'!$B$1,Inputs!$A$3:$A$6,0),FALSE),"-")</f>
        <v>-</v>
      </c>
      <c r="D70" s="114" t="str">
        <f>IFERROR(HLOOKUP($B70,Inputs!$S$3:$BF$5,MATCH('Business Unit 3'!$B$1,Inputs!$A$3:$A$6,0),FALSE),"-")</f>
        <v>-</v>
      </c>
      <c r="E70" s="114" t="str">
        <f>IFERROR(HLOOKUP($B70,Inputs!$S$3:$BF$5,MATCH('Business Unit 3'!$B$1,Inputs!$A$3:$A$6,0),FALSE),"-")</f>
        <v>-</v>
      </c>
      <c r="F70" s="114" t="str">
        <f>IFERROR(HLOOKUP($B70,Inputs!$S$3:$BF$5,MATCH('Business Unit 3'!$B$1,Inputs!$A$3:$A$6,0),FALSE),"-")</f>
        <v>-</v>
      </c>
      <c r="G70" s="114" t="str">
        <f>IFERROR(HLOOKUP($B70,Inputs!$S$3:$BF$5,MATCH('Business Unit 3'!$B$1,Inputs!$A$3:$A$6,0),FALSE),"-")</f>
        <v>-</v>
      </c>
      <c r="H70" s="114" t="str">
        <f>IFERROR(HLOOKUP($B70,Inputs!$S$3:$BF$5,MATCH('Business Unit 3'!$B$1,Inputs!$A$3:$A$6,0),FALSE),"-")</f>
        <v>-</v>
      </c>
      <c r="I70" s="114" t="str">
        <f>IFERROR(HLOOKUP($B70,Inputs!$S$3:$BF$5,MATCH('Business Unit 3'!$B$1,Inputs!$A$3:$A$6,0),FALSE),"-")</f>
        <v>-</v>
      </c>
      <c r="J70" s="114" t="str">
        <f>IFERROR(HLOOKUP($B70,Inputs!$S$3:$BF$5,MATCH('Business Unit 3'!$B$1,Inputs!$A$3:$A$6,0),FALSE),"-")</f>
        <v>-</v>
      </c>
      <c r="K70" s="114" t="str">
        <f>IFERROR(HLOOKUP($B70,Inputs!$S$3:$BF$5,MATCH('Business Unit 3'!$B$1,Inputs!$A$3:$A$6,0),FALSE),"-")</f>
        <v>-</v>
      </c>
      <c r="L70" s="114" t="str">
        <f>IFERROR(HLOOKUP($B70,Inputs!$S$3:$BF$5,MATCH('Business Unit 3'!$B$1,Inputs!$A$3:$A$6,0),FALSE),"-")</f>
        <v>-</v>
      </c>
      <c r="M70" s="114" t="str">
        <f>IFERROR(HLOOKUP($B70,Inputs!$S$3:$BF$5,MATCH('Business Unit 3'!$B$1,Inputs!$A$3:$A$6,0),FALSE),"-")</f>
        <v>-</v>
      </c>
      <c r="N70" s="114" t="str">
        <f>IFERROR(HLOOKUP($B70,Inputs!$S$3:$BF$5,MATCH('Business Unit 3'!$B$1,Inputs!$A$3:$A$6,0),FALSE),"-")</f>
        <v>-</v>
      </c>
      <c r="O70" s="148" t="str">
        <f t="shared" si="5"/>
        <v>-</v>
      </c>
      <c r="P70" s="148" t="str">
        <f t="shared" si="5"/>
        <v>-</v>
      </c>
      <c r="Q70" s="115" t="str">
        <f t="shared" si="6"/>
        <v>-</v>
      </c>
      <c r="R70" s="5">
        <f t="shared" si="7"/>
        <v>0</v>
      </c>
      <c r="S70" s="46">
        <v>3638</v>
      </c>
      <c r="T70" s="31" t="str">
        <f t="shared" si="8"/>
        <v>-</v>
      </c>
      <c r="U70" s="47">
        <f t="shared" si="9"/>
        <v>0</v>
      </c>
    </row>
    <row r="71" spans="1:27" s="3" customFormat="1">
      <c r="A71" s="48" t="s">
        <v>113</v>
      </c>
      <c r="B71" s="27" t="s">
        <v>114</v>
      </c>
      <c r="C71" s="114" t="str">
        <f>IFERROR(HLOOKUP($B71,Inputs!$S$3:$BF$5,MATCH('Business Unit 3'!$B$1,Inputs!$A$3:$A$6,0),FALSE),"-")</f>
        <v>-</v>
      </c>
      <c r="D71" s="114" t="str">
        <f>IFERROR(HLOOKUP($B71,Inputs!$S$3:$BF$5,MATCH('Business Unit 3'!$B$1,Inputs!$A$3:$A$6,0),FALSE),"-")</f>
        <v>-</v>
      </c>
      <c r="E71" s="114" t="str">
        <f>IFERROR(HLOOKUP($B71,Inputs!$S$3:$BF$5,MATCH('Business Unit 3'!$B$1,Inputs!$A$3:$A$6,0),FALSE),"-")</f>
        <v>-</v>
      </c>
      <c r="F71" s="114" t="str">
        <f>IFERROR(HLOOKUP($B71,Inputs!$S$3:$BF$5,MATCH('Business Unit 3'!$B$1,Inputs!$A$3:$A$6,0),FALSE),"-")</f>
        <v>-</v>
      </c>
      <c r="G71" s="114" t="str">
        <f>IFERROR(HLOOKUP($B71,Inputs!$S$3:$BF$5,MATCH('Business Unit 3'!$B$1,Inputs!$A$3:$A$6,0),FALSE),"-")</f>
        <v>-</v>
      </c>
      <c r="H71" s="114" t="str">
        <f>IFERROR(HLOOKUP($B71,Inputs!$S$3:$BF$5,MATCH('Business Unit 3'!$B$1,Inputs!$A$3:$A$6,0),FALSE),"-")</f>
        <v>-</v>
      </c>
      <c r="I71" s="114" t="str">
        <f>IFERROR(HLOOKUP($B71,Inputs!$S$3:$BF$5,MATCH('Business Unit 3'!$B$1,Inputs!$A$3:$A$6,0),FALSE),"-")</f>
        <v>-</v>
      </c>
      <c r="J71" s="114" t="str">
        <f>IFERROR(HLOOKUP($B71,Inputs!$S$3:$BF$5,MATCH('Business Unit 3'!$B$1,Inputs!$A$3:$A$6,0),FALSE),"-")</f>
        <v>-</v>
      </c>
      <c r="K71" s="114" t="str">
        <f>IFERROR(HLOOKUP($B71,Inputs!$S$3:$BF$5,MATCH('Business Unit 3'!$B$1,Inputs!$A$3:$A$6,0),FALSE),"-")</f>
        <v>-</v>
      </c>
      <c r="L71" s="114" t="str">
        <f>IFERROR(HLOOKUP($B71,Inputs!$S$3:$BF$5,MATCH('Business Unit 3'!$B$1,Inputs!$A$3:$A$6,0),FALSE),"-")</f>
        <v>-</v>
      </c>
      <c r="M71" s="114" t="str">
        <f>IFERROR(HLOOKUP($B71,Inputs!$S$3:$BF$5,MATCH('Business Unit 3'!$B$1,Inputs!$A$3:$A$6,0),FALSE),"-")</f>
        <v>-</v>
      </c>
      <c r="N71" s="114" t="str">
        <f>IFERROR(HLOOKUP($B71,Inputs!$S$3:$BF$5,MATCH('Business Unit 3'!$B$1,Inputs!$A$3:$A$6,0),FALSE),"-")</f>
        <v>-</v>
      </c>
      <c r="O71" s="148" t="str">
        <f t="shared" si="5"/>
        <v>-</v>
      </c>
      <c r="P71" s="148" t="str">
        <f t="shared" si="5"/>
        <v>-</v>
      </c>
      <c r="Q71" s="115" t="str">
        <f t="shared" si="6"/>
        <v>-</v>
      </c>
      <c r="R71" s="5">
        <f t="shared" si="7"/>
        <v>0</v>
      </c>
      <c r="S71" s="46">
        <v>0</v>
      </c>
      <c r="T71" s="31" t="str">
        <f t="shared" si="8"/>
        <v>-</v>
      </c>
      <c r="U71" s="47">
        <f t="shared" si="9"/>
        <v>0</v>
      </c>
    </row>
    <row r="72" spans="1:27" s="3" customFormat="1">
      <c r="A72" s="48" t="s">
        <v>115</v>
      </c>
      <c r="B72" s="27" t="s">
        <v>116</v>
      </c>
      <c r="C72" s="114" t="str">
        <f>IFERROR(HLOOKUP($B72,Inputs!$S$3:$BF$5,MATCH('Business Unit 3'!$B$1,Inputs!$A$3:$A$6,0),FALSE),"-")</f>
        <v>-</v>
      </c>
      <c r="D72" s="114" t="str">
        <f>IFERROR(HLOOKUP($B72,Inputs!$S$3:$BF$5,MATCH('Business Unit 3'!$B$1,Inputs!$A$3:$A$6,0),FALSE),"-")</f>
        <v>-</v>
      </c>
      <c r="E72" s="114" t="str">
        <f>IFERROR(HLOOKUP($B72,Inputs!$S$3:$BF$5,MATCH('Business Unit 3'!$B$1,Inputs!$A$3:$A$6,0),FALSE),"-")</f>
        <v>-</v>
      </c>
      <c r="F72" s="114" t="str">
        <f>IFERROR(HLOOKUP($B72,Inputs!$S$3:$BF$5,MATCH('Business Unit 3'!$B$1,Inputs!$A$3:$A$6,0),FALSE),"-")</f>
        <v>-</v>
      </c>
      <c r="G72" s="114" t="str">
        <f>IFERROR(HLOOKUP($B72,Inputs!$S$3:$BF$5,MATCH('Business Unit 3'!$B$1,Inputs!$A$3:$A$6,0),FALSE),"-")</f>
        <v>-</v>
      </c>
      <c r="H72" s="114" t="str">
        <f>IFERROR(HLOOKUP($B72,Inputs!$S$3:$BF$5,MATCH('Business Unit 3'!$B$1,Inputs!$A$3:$A$6,0),FALSE),"-")</f>
        <v>-</v>
      </c>
      <c r="I72" s="114" t="str">
        <f>IFERROR(HLOOKUP($B72,Inputs!$S$3:$BF$5,MATCH('Business Unit 3'!$B$1,Inputs!$A$3:$A$6,0),FALSE),"-")</f>
        <v>-</v>
      </c>
      <c r="J72" s="114" t="str">
        <f>IFERROR(HLOOKUP($B72,Inputs!$S$3:$BF$5,MATCH('Business Unit 3'!$B$1,Inputs!$A$3:$A$6,0),FALSE),"-")</f>
        <v>-</v>
      </c>
      <c r="K72" s="114" t="str">
        <f>IFERROR(HLOOKUP($B72,Inputs!$S$3:$BF$5,MATCH('Business Unit 3'!$B$1,Inputs!$A$3:$A$6,0),FALSE),"-")</f>
        <v>-</v>
      </c>
      <c r="L72" s="114" t="str">
        <f>IFERROR(HLOOKUP($B72,Inputs!$S$3:$BF$5,MATCH('Business Unit 3'!$B$1,Inputs!$A$3:$A$6,0),FALSE),"-")</f>
        <v>-</v>
      </c>
      <c r="M72" s="114" t="str">
        <f>IFERROR(HLOOKUP($B72,Inputs!$S$3:$BF$5,MATCH('Business Unit 3'!$B$1,Inputs!$A$3:$A$6,0),FALSE),"-")</f>
        <v>-</v>
      </c>
      <c r="N72" s="114" t="str">
        <f>IFERROR(HLOOKUP($B72,Inputs!$S$3:$BF$5,MATCH('Business Unit 3'!$B$1,Inputs!$A$3:$A$6,0),FALSE),"-")</f>
        <v>-</v>
      </c>
      <c r="O72" s="148" t="str">
        <f t="shared" si="5"/>
        <v>-</v>
      </c>
      <c r="P72" s="148" t="str">
        <f t="shared" si="5"/>
        <v>-</v>
      </c>
      <c r="Q72" s="115" t="str">
        <f t="shared" si="6"/>
        <v>-</v>
      </c>
      <c r="R72" s="5">
        <f t="shared" si="7"/>
        <v>0</v>
      </c>
      <c r="S72" s="46">
        <v>0</v>
      </c>
      <c r="T72" s="31" t="str">
        <f t="shared" si="8"/>
        <v>-</v>
      </c>
      <c r="U72" s="47">
        <f t="shared" si="9"/>
        <v>0</v>
      </c>
    </row>
    <row r="73" spans="1:27" s="3" customFormat="1">
      <c r="A73" s="48" t="s">
        <v>117</v>
      </c>
      <c r="B73" s="27" t="s">
        <v>118</v>
      </c>
      <c r="C73" s="114" t="str">
        <f>IFERROR(HLOOKUP($B73,Inputs!$S$3:$BF$5,MATCH('Business Unit 3'!$B$1,Inputs!$A$3:$A$6,0),FALSE),"-")</f>
        <v>-</v>
      </c>
      <c r="D73" s="114" t="str">
        <f>IFERROR(HLOOKUP($B73,Inputs!$S$3:$BF$5,MATCH('Business Unit 3'!$B$1,Inputs!$A$3:$A$6,0),FALSE),"-")</f>
        <v>-</v>
      </c>
      <c r="E73" s="114" t="str">
        <f>IFERROR(HLOOKUP($B73,Inputs!$S$3:$BF$5,MATCH('Business Unit 3'!$B$1,Inputs!$A$3:$A$6,0),FALSE),"-")</f>
        <v>-</v>
      </c>
      <c r="F73" s="114" t="str">
        <f>IFERROR(HLOOKUP($B73,Inputs!$S$3:$BF$5,MATCH('Business Unit 3'!$B$1,Inputs!$A$3:$A$6,0),FALSE),"-")</f>
        <v>-</v>
      </c>
      <c r="G73" s="114" t="str">
        <f>IFERROR(HLOOKUP($B73,Inputs!$S$3:$BF$5,MATCH('Business Unit 3'!$B$1,Inputs!$A$3:$A$6,0),FALSE),"-")</f>
        <v>-</v>
      </c>
      <c r="H73" s="114" t="str">
        <f>IFERROR(HLOOKUP($B73,Inputs!$S$3:$BF$5,MATCH('Business Unit 3'!$B$1,Inputs!$A$3:$A$6,0),FALSE),"-")</f>
        <v>-</v>
      </c>
      <c r="I73" s="114" t="str">
        <f>IFERROR(HLOOKUP($B73,Inputs!$S$3:$BF$5,MATCH('Business Unit 3'!$B$1,Inputs!$A$3:$A$6,0),FALSE),"-")</f>
        <v>-</v>
      </c>
      <c r="J73" s="114" t="str">
        <f>IFERROR(HLOOKUP($B73,Inputs!$S$3:$BF$5,MATCH('Business Unit 3'!$B$1,Inputs!$A$3:$A$6,0),FALSE),"-")</f>
        <v>-</v>
      </c>
      <c r="K73" s="114" t="str">
        <f>IFERROR(HLOOKUP($B73,Inputs!$S$3:$BF$5,MATCH('Business Unit 3'!$B$1,Inputs!$A$3:$A$6,0),FALSE),"-")</f>
        <v>-</v>
      </c>
      <c r="L73" s="114" t="str">
        <f>IFERROR(HLOOKUP($B73,Inputs!$S$3:$BF$5,MATCH('Business Unit 3'!$B$1,Inputs!$A$3:$A$6,0),FALSE),"-")</f>
        <v>-</v>
      </c>
      <c r="M73" s="114" t="str">
        <f>IFERROR(HLOOKUP($B73,Inputs!$S$3:$BF$5,MATCH('Business Unit 3'!$B$1,Inputs!$A$3:$A$6,0),FALSE),"-")</f>
        <v>-</v>
      </c>
      <c r="N73" s="114" t="str">
        <f>IFERROR(HLOOKUP($B73,Inputs!$S$3:$BF$5,MATCH('Business Unit 3'!$B$1,Inputs!$A$3:$A$6,0),FALSE),"-")</f>
        <v>-</v>
      </c>
      <c r="O73" s="148" t="str">
        <f t="shared" ref="O73:P75" si="10">IF(SUM($C73:$N73)=0,"-",SUM($C73:$N73))</f>
        <v>-</v>
      </c>
      <c r="P73" s="148" t="str">
        <f t="shared" si="10"/>
        <v>-</v>
      </c>
      <c r="Q73" s="115" t="str">
        <f t="shared" ref="Q73:Q76" si="11">IFERROR(IF(+O73-P73=0,"-",+O73-P73),"-")</f>
        <v>-</v>
      </c>
      <c r="R73" s="5">
        <f t="shared" ref="R73:R76" si="12">IF(ISERROR(Q73/P73),0,(Q73/P73))</f>
        <v>0</v>
      </c>
      <c r="S73" s="46">
        <v>7108</v>
      </c>
      <c r="T73" s="31" t="str">
        <f t="shared" ref="T73:T75" si="13">IFERROR(IF(O73-S73=0,"-",O73-S73),"-")</f>
        <v>-</v>
      </c>
      <c r="U73" s="47">
        <f t="shared" si="9"/>
        <v>0</v>
      </c>
    </row>
    <row r="74" spans="1:27" s="3" customFormat="1">
      <c r="A74" s="48" t="s">
        <v>119</v>
      </c>
      <c r="B74" s="27" t="s">
        <v>120</v>
      </c>
      <c r="C74" s="114" t="str">
        <f>IFERROR(HLOOKUP($B74,Inputs!$S$3:$BF$5,MATCH('Business Unit 3'!$B$1,Inputs!$A$3:$A$6,0),FALSE),"-")</f>
        <v>-</v>
      </c>
      <c r="D74" s="114" t="str">
        <f>IFERROR(HLOOKUP($B74,Inputs!$S$3:$BF$5,MATCH('Business Unit 3'!$B$1,Inputs!$A$3:$A$6,0),FALSE),"-")</f>
        <v>-</v>
      </c>
      <c r="E74" s="114" t="str">
        <f>IFERROR(HLOOKUP($B74,Inputs!$S$3:$BF$5,MATCH('Business Unit 3'!$B$1,Inputs!$A$3:$A$6,0),FALSE),"-")</f>
        <v>-</v>
      </c>
      <c r="F74" s="114" t="str">
        <f>IFERROR(HLOOKUP($B74,Inputs!$S$3:$BF$5,MATCH('Business Unit 3'!$B$1,Inputs!$A$3:$A$6,0),FALSE),"-")</f>
        <v>-</v>
      </c>
      <c r="G74" s="114" t="str">
        <f>IFERROR(HLOOKUP($B74,Inputs!$S$3:$BF$5,MATCH('Business Unit 3'!$B$1,Inputs!$A$3:$A$6,0),FALSE),"-")</f>
        <v>-</v>
      </c>
      <c r="H74" s="114" t="str">
        <f>IFERROR(HLOOKUP($B74,Inputs!$S$3:$BF$5,MATCH('Business Unit 3'!$B$1,Inputs!$A$3:$A$6,0),FALSE),"-")</f>
        <v>-</v>
      </c>
      <c r="I74" s="114" t="str">
        <f>IFERROR(HLOOKUP($B74,Inputs!$S$3:$BF$5,MATCH('Business Unit 3'!$B$1,Inputs!$A$3:$A$6,0),FALSE),"-")</f>
        <v>-</v>
      </c>
      <c r="J74" s="114" t="str">
        <f>IFERROR(HLOOKUP($B74,Inputs!$S$3:$BF$5,MATCH('Business Unit 3'!$B$1,Inputs!$A$3:$A$6,0),FALSE),"-")</f>
        <v>-</v>
      </c>
      <c r="K74" s="114" t="str">
        <f>IFERROR(HLOOKUP($B74,Inputs!$S$3:$BF$5,MATCH('Business Unit 3'!$B$1,Inputs!$A$3:$A$6,0),FALSE),"-")</f>
        <v>-</v>
      </c>
      <c r="L74" s="114" t="str">
        <f>IFERROR(HLOOKUP($B74,Inputs!$S$3:$BF$5,MATCH('Business Unit 3'!$B$1,Inputs!$A$3:$A$6,0),FALSE),"-")</f>
        <v>-</v>
      </c>
      <c r="M74" s="114" t="str">
        <f>IFERROR(HLOOKUP($B74,Inputs!$S$3:$BF$5,MATCH('Business Unit 3'!$B$1,Inputs!$A$3:$A$6,0),FALSE),"-")</f>
        <v>-</v>
      </c>
      <c r="N74" s="114" t="str">
        <f>IFERROR(HLOOKUP($B74,Inputs!$S$3:$BF$5,MATCH('Business Unit 3'!$B$1,Inputs!$A$3:$A$6,0),FALSE),"-")</f>
        <v>-</v>
      </c>
      <c r="O74" s="148" t="str">
        <f t="shared" si="10"/>
        <v>-</v>
      </c>
      <c r="P74" s="148" t="str">
        <f t="shared" si="10"/>
        <v>-</v>
      </c>
      <c r="Q74" s="115" t="str">
        <f t="shared" si="11"/>
        <v>-</v>
      </c>
      <c r="R74" s="5">
        <f t="shared" si="12"/>
        <v>0</v>
      </c>
      <c r="S74" s="46">
        <v>172077</v>
      </c>
      <c r="T74" s="31" t="str">
        <f t="shared" si="13"/>
        <v>-</v>
      </c>
      <c r="U74" s="47">
        <f>IF(ISERROR(T74/S74),0,(T74/S74))</f>
        <v>0</v>
      </c>
      <c r="AA74" s="3" t="s">
        <v>0</v>
      </c>
    </row>
    <row r="75" spans="1:27" s="3" customFormat="1">
      <c r="A75" s="48"/>
      <c r="B75" s="33" t="s">
        <v>121</v>
      </c>
      <c r="C75" s="126">
        <f>SUM(C21:C74)</f>
        <v>234133.33333333337</v>
      </c>
      <c r="D75" s="126">
        <f>SUM(D21:D74)</f>
        <v>236181.59722222228</v>
      </c>
      <c r="E75" s="126">
        <f>SUM(E21:E74)</f>
        <v>238251.19719328708</v>
      </c>
      <c r="F75" s="126">
        <f>SUM(F21:F74)</f>
        <v>240342.35549738386</v>
      </c>
      <c r="G75" s="126">
        <f>SUM(G21:G74)</f>
        <v>242455.29670048162</v>
      </c>
      <c r="H75" s="127">
        <f>SUM(H21:H74)</f>
        <v>244590.2477077783</v>
      </c>
      <c r="I75" s="127">
        <f>SUM(I21:I74)</f>
        <v>246747.43778806768</v>
      </c>
      <c r="J75" s="127">
        <f>SUM(J21:J74)</f>
        <v>248927.09859836008</v>
      </c>
      <c r="K75" s="127">
        <f>SUM(K21:K74)</f>
        <v>251129.46420875966</v>
      </c>
      <c r="L75" s="127">
        <f>SUM(L21:L74)</f>
        <v>253354.77112760092</v>
      </c>
      <c r="M75" s="127">
        <f>SUM(M21:M74)</f>
        <v>255603.25832684676</v>
      </c>
      <c r="N75" s="127">
        <f>SUM(N21:N74)</f>
        <v>257875.16726775144</v>
      </c>
      <c r="O75" s="152">
        <f t="shared" si="10"/>
        <v>2949591.2249718728</v>
      </c>
      <c r="P75" s="152">
        <f>IF(SUM($C75:$N75)=0,"-",SUM($C75:$N75))</f>
        <v>2949591.2249718728</v>
      </c>
      <c r="Q75" s="127" t="str">
        <f t="shared" si="11"/>
        <v>-</v>
      </c>
      <c r="R75" s="52">
        <f t="shared" si="12"/>
        <v>0</v>
      </c>
      <c r="S75" s="53">
        <f>SUM(S21:S74)</f>
        <v>4076786</v>
      </c>
      <c r="T75" s="54">
        <f t="shared" si="13"/>
        <v>-1127194.7750281272</v>
      </c>
      <c r="U75" s="42">
        <f>T75/S75</f>
        <v>-0.27649103362995442</v>
      </c>
      <c r="AA75" s="3" t="s">
        <v>0</v>
      </c>
    </row>
    <row r="76" spans="1:27" s="3" customFormat="1">
      <c r="A76" s="48"/>
      <c r="B76" s="33" t="s">
        <v>122</v>
      </c>
      <c r="C76" s="128">
        <f>C19-C75</f>
        <v>432533.33333333326</v>
      </c>
      <c r="D76" s="128">
        <f>D19-D75</f>
        <v>430485.06944444438</v>
      </c>
      <c r="E76" s="128">
        <f>E19-E75</f>
        <v>428415.46947337966</v>
      </c>
      <c r="F76" s="128">
        <f>F19-F75</f>
        <v>426324.31116928277</v>
      </c>
      <c r="G76" s="128">
        <f>G19-G75</f>
        <v>424211.36996618513</v>
      </c>
      <c r="H76" s="129">
        <f>H19-H75</f>
        <v>422076.41895888845</v>
      </c>
      <c r="I76" s="129">
        <f>I19-I75</f>
        <v>419919.22887859895</v>
      </c>
      <c r="J76" s="128">
        <f>J19-J75</f>
        <v>417739.56806830654</v>
      </c>
      <c r="K76" s="128">
        <f>K19-K75</f>
        <v>415537.20245790685</v>
      </c>
      <c r="L76" s="128">
        <f>L19-L75</f>
        <v>413311.89553906571</v>
      </c>
      <c r="M76" s="128">
        <f>M19-M75</f>
        <v>411063.40833981975</v>
      </c>
      <c r="N76" s="128">
        <f>N19-N75</f>
        <v>408791.49939891463</v>
      </c>
      <c r="O76" s="153">
        <f>IF(SUM($C76:$N76)=0,"-",SUM($C76:$N76))</f>
        <v>5050408.7750281263</v>
      </c>
      <c r="P76" s="154">
        <f>P19-P75</f>
        <v>5050408.7750281272</v>
      </c>
      <c r="Q76" s="129">
        <f t="shared" si="11"/>
        <v>-9.3132257461547852E-10</v>
      </c>
      <c r="R76" s="55">
        <f t="shared" si="12"/>
        <v>-1.8440538500970978E-16</v>
      </c>
      <c r="S76" s="56">
        <f>S19-S75</f>
        <v>929449</v>
      </c>
      <c r="T76" s="57"/>
    </row>
    <row r="77" spans="1:27" s="3" customFormat="1">
      <c r="A77" s="48"/>
      <c r="B77" s="27" t="s">
        <v>123</v>
      </c>
      <c r="C77" s="130"/>
      <c r="D77" s="130"/>
      <c r="E77" s="130"/>
      <c r="F77" s="130"/>
      <c r="G77" s="130"/>
      <c r="H77" s="131"/>
      <c r="I77" s="131"/>
      <c r="J77" s="130"/>
      <c r="K77" s="130"/>
      <c r="L77" s="130"/>
      <c r="M77" s="130"/>
      <c r="N77" s="130"/>
      <c r="O77" s="155"/>
      <c r="P77" s="155"/>
      <c r="Q77" s="131"/>
      <c r="R77" s="58"/>
      <c r="S77" s="59"/>
      <c r="T77" s="60"/>
    </row>
    <row r="78" spans="1:27" s="3" customFormat="1">
      <c r="A78" s="48" t="s">
        <v>124</v>
      </c>
      <c r="B78" s="27" t="s">
        <v>125</v>
      </c>
      <c r="C78" s="136">
        <f>SUM(D78:O78)</f>
        <v>0</v>
      </c>
      <c r="D78" s="136">
        <v>0</v>
      </c>
      <c r="E78" s="136">
        <v>0</v>
      </c>
      <c r="F78" s="136">
        <v>0</v>
      </c>
      <c r="G78" s="136">
        <v>0</v>
      </c>
      <c r="H78" s="132">
        <v>0</v>
      </c>
      <c r="I78" s="132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56">
        <v>0</v>
      </c>
      <c r="P78" s="156">
        <v>0</v>
      </c>
      <c r="Q78" s="132"/>
      <c r="R78" s="36"/>
      <c r="S78" s="44"/>
      <c r="T78" s="29"/>
    </row>
    <row r="79" spans="1:27" s="3" customFormat="1">
      <c r="A79" s="48" t="s">
        <v>126</v>
      </c>
      <c r="B79" s="27" t="s">
        <v>127</v>
      </c>
      <c r="C79" s="136">
        <f>SUM(D79:O79)</f>
        <v>0</v>
      </c>
      <c r="D79" s="136">
        <v>0</v>
      </c>
      <c r="E79" s="136">
        <v>0</v>
      </c>
      <c r="F79" s="136">
        <v>0</v>
      </c>
      <c r="G79" s="136">
        <v>0</v>
      </c>
      <c r="H79" s="132">
        <v>0</v>
      </c>
      <c r="I79" s="132">
        <v>0</v>
      </c>
      <c r="J79" s="136">
        <v>0</v>
      </c>
      <c r="K79" s="136">
        <v>0</v>
      </c>
      <c r="L79" s="136">
        <v>0</v>
      </c>
      <c r="M79" s="136">
        <v>0</v>
      </c>
      <c r="N79" s="136">
        <v>0</v>
      </c>
      <c r="O79" s="156">
        <v>0</v>
      </c>
      <c r="P79" s="156">
        <v>0</v>
      </c>
      <c r="Q79" s="132"/>
      <c r="R79" s="36"/>
      <c r="S79" s="44"/>
      <c r="T79" s="29"/>
    </row>
    <row r="80" spans="1:27" s="3" customFormat="1">
      <c r="A80" s="48" t="s">
        <v>128</v>
      </c>
      <c r="B80" s="27" t="s">
        <v>129</v>
      </c>
      <c r="C80" s="136">
        <f>SUM(D80:O80)</f>
        <v>0</v>
      </c>
      <c r="D80" s="136">
        <v>0</v>
      </c>
      <c r="E80" s="136">
        <v>0</v>
      </c>
      <c r="F80" s="136">
        <v>0</v>
      </c>
      <c r="G80" s="136">
        <v>0</v>
      </c>
      <c r="H80" s="132">
        <v>0</v>
      </c>
      <c r="I80" s="132">
        <v>0</v>
      </c>
      <c r="J80" s="136">
        <v>0</v>
      </c>
      <c r="K80" s="136">
        <v>0</v>
      </c>
      <c r="L80" s="136">
        <v>0</v>
      </c>
      <c r="M80" s="136">
        <v>0</v>
      </c>
      <c r="N80" s="136">
        <v>0</v>
      </c>
      <c r="O80" s="156">
        <v>0</v>
      </c>
      <c r="P80" s="156">
        <v>0</v>
      </c>
      <c r="Q80" s="132"/>
      <c r="R80" s="36"/>
      <c r="S80" s="44"/>
      <c r="T80" s="29"/>
    </row>
    <row r="81" spans="1:28" s="3" customFormat="1">
      <c r="A81" s="48" t="s">
        <v>130</v>
      </c>
      <c r="B81" s="27" t="s">
        <v>131</v>
      </c>
      <c r="C81" s="130">
        <v>0</v>
      </c>
      <c r="D81" s="137">
        <v>0</v>
      </c>
      <c r="E81" s="137">
        <v>0</v>
      </c>
      <c r="F81" s="137">
        <v>0</v>
      </c>
      <c r="G81" s="137">
        <v>0</v>
      </c>
      <c r="H81" s="137">
        <v>0</v>
      </c>
      <c r="I81" s="137">
        <v>0</v>
      </c>
      <c r="J81" s="137">
        <v>0</v>
      </c>
      <c r="K81" s="137">
        <v>0</v>
      </c>
      <c r="L81" s="137">
        <v>0</v>
      </c>
      <c r="M81" s="137">
        <v>0</v>
      </c>
      <c r="N81" s="137">
        <v>0</v>
      </c>
      <c r="O81" s="157">
        <f>SUM(C81:N81)</f>
        <v>0</v>
      </c>
      <c r="P81" s="157">
        <v>0</v>
      </c>
      <c r="Q81" s="133" t="str">
        <f>IF(+O81-P81=0,"-",+O81-P81)</f>
        <v>-</v>
      </c>
      <c r="R81" s="61">
        <f>IF(ISERROR(Q81/P81),0,(Q81/P81))</f>
        <v>0</v>
      </c>
      <c r="S81" s="62">
        <v>2276</v>
      </c>
      <c r="T81" s="31">
        <f>IF(O81-S81=0,"-",O81-S81)</f>
        <v>-2276</v>
      </c>
      <c r="U81" s="45">
        <f>IF(ISERROR(T81/S81),0,(T81/S81))</f>
        <v>-1</v>
      </c>
      <c r="V81" s="3" t="s">
        <v>0</v>
      </c>
      <c r="AB81" s="3" t="s">
        <v>0</v>
      </c>
    </row>
    <row r="82" spans="1:28" s="3" customFormat="1">
      <c r="A82" s="48" t="s">
        <v>132</v>
      </c>
      <c r="B82" s="27" t="s">
        <v>133</v>
      </c>
      <c r="C82" s="138">
        <f>SUM(D82:O82)</f>
        <v>0</v>
      </c>
      <c r="D82" s="138">
        <v>0</v>
      </c>
      <c r="E82" s="138">
        <v>0</v>
      </c>
      <c r="F82" s="138">
        <v>0</v>
      </c>
      <c r="G82" s="138">
        <v>0</v>
      </c>
      <c r="H82" s="139">
        <v>0</v>
      </c>
      <c r="I82" s="139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0</v>
      </c>
      <c r="O82" s="155">
        <v>0</v>
      </c>
      <c r="P82" s="155">
        <v>0</v>
      </c>
      <c r="Q82" s="142" t="str">
        <f>IF(+O82-P82=0,"-",+O82-P82)</f>
        <v>-</v>
      </c>
      <c r="R82" s="58">
        <f>IF(ISERROR(Q82/P82),0,(Q82/P82))</f>
        <v>0</v>
      </c>
      <c r="S82" s="143"/>
      <c r="T82" s="143" t="str">
        <f>IF(0=0,"-")</f>
        <v>-</v>
      </c>
      <c r="U82" s="15">
        <f>IF(ISERROR(T82/S82),0,(T82/S82))</f>
        <v>0</v>
      </c>
      <c r="V82" s="15"/>
    </row>
    <row r="83" spans="1:28" s="3" customFormat="1">
      <c r="A83" s="48"/>
      <c r="B83" s="33" t="s">
        <v>134</v>
      </c>
      <c r="C83" s="130">
        <f>SUM(C78:C82)</f>
        <v>0</v>
      </c>
      <c r="D83" s="130">
        <f t="shared" ref="D83:N83" si="14">SUM(D78:D82)</f>
        <v>0</v>
      </c>
      <c r="E83" s="130">
        <f t="shared" si="14"/>
        <v>0</v>
      </c>
      <c r="F83" s="130">
        <f t="shared" si="14"/>
        <v>0</v>
      </c>
      <c r="G83" s="130">
        <f t="shared" si="14"/>
        <v>0</v>
      </c>
      <c r="H83" s="130">
        <f t="shared" si="14"/>
        <v>0</v>
      </c>
      <c r="I83" s="130">
        <f t="shared" si="14"/>
        <v>0</v>
      </c>
      <c r="J83" s="130">
        <f t="shared" si="14"/>
        <v>0</v>
      </c>
      <c r="K83" s="130">
        <f t="shared" si="14"/>
        <v>0</v>
      </c>
      <c r="L83" s="130">
        <f t="shared" si="14"/>
        <v>0</v>
      </c>
      <c r="M83" s="130">
        <f t="shared" si="14"/>
        <v>0</v>
      </c>
      <c r="N83" s="130">
        <f t="shared" si="14"/>
        <v>0</v>
      </c>
      <c r="O83" s="155">
        <f>SUM(O78:O82)</f>
        <v>0</v>
      </c>
      <c r="P83" s="155">
        <f>SUM(P78:P82)</f>
        <v>0</v>
      </c>
      <c r="Q83" s="141">
        <f>+O83-P83</f>
        <v>0</v>
      </c>
      <c r="R83" s="58">
        <f>IF(ISERROR(Q83/P83),0,(Q83/P83))</f>
        <v>0</v>
      </c>
      <c r="S83" s="59">
        <f>SUM(S78:S82)</f>
        <v>2276</v>
      </c>
      <c r="T83" s="32">
        <f>O83-S83</f>
        <v>-2276</v>
      </c>
      <c r="U83" s="63">
        <f>IF(ISERROR(T83/S83),0,(T83/S83))</f>
        <v>-1</v>
      </c>
      <c r="V83" s="15"/>
    </row>
    <row r="84" spans="1:28" s="3" customFormat="1" ht="14" thickBot="1">
      <c r="A84" s="48"/>
      <c r="B84" s="33" t="s">
        <v>135</v>
      </c>
      <c r="C84" s="134">
        <f>IF(C76+C83=0,"-",C76+C83)</f>
        <v>432533.33333333326</v>
      </c>
      <c r="D84" s="134">
        <f t="shared" ref="D84:N84" si="15">IF(D76+D83=0,"-",D76+D83)</f>
        <v>430485.06944444438</v>
      </c>
      <c r="E84" s="134">
        <f t="shared" si="15"/>
        <v>428415.46947337966</v>
      </c>
      <c r="F84" s="134">
        <f t="shared" si="15"/>
        <v>426324.31116928277</v>
      </c>
      <c r="G84" s="134">
        <f t="shared" si="15"/>
        <v>424211.36996618513</v>
      </c>
      <c r="H84" s="134">
        <f t="shared" si="15"/>
        <v>422076.41895888845</v>
      </c>
      <c r="I84" s="134">
        <f t="shared" si="15"/>
        <v>419919.22887859895</v>
      </c>
      <c r="J84" s="134">
        <f t="shared" si="15"/>
        <v>417739.56806830654</v>
      </c>
      <c r="K84" s="134">
        <f t="shared" si="15"/>
        <v>415537.20245790685</v>
      </c>
      <c r="L84" s="134">
        <f t="shared" si="15"/>
        <v>413311.89553906571</v>
      </c>
      <c r="M84" s="134">
        <f t="shared" si="15"/>
        <v>411063.40833981975</v>
      </c>
      <c r="N84" s="134">
        <f t="shared" si="15"/>
        <v>408791.49939891463</v>
      </c>
      <c r="O84" s="158">
        <f>IF(O76+O83=0,"-",O76+O83)</f>
        <v>5050408.7750281263</v>
      </c>
      <c r="P84" s="158">
        <f>P76+P83</f>
        <v>5050408.7750281272</v>
      </c>
      <c r="Q84" s="135">
        <f>IF(+O84-P84=0,"-",+O84-P84)</f>
        <v>-9.3132257461547852E-10</v>
      </c>
      <c r="R84" s="64">
        <f>IF(ISERROR(Q84/P84),0,(Q84/P84))</f>
        <v>-1.8440538500970978E-16</v>
      </c>
      <c r="S84" s="65">
        <f>S76+S83</f>
        <v>931725</v>
      </c>
      <c r="T84" s="66">
        <f>IF(O84-S84=0,"-",O84-S84)</f>
        <v>4118683.7750281263</v>
      </c>
      <c r="U84" s="67">
        <f>T84/S84</f>
        <v>4.4204929298109708</v>
      </c>
      <c r="V84" s="15" t="s">
        <v>0</v>
      </c>
      <c r="AB84" s="3" t="s">
        <v>0</v>
      </c>
    </row>
    <row r="85" spans="1:28" s="3" customFormat="1">
      <c r="A85" s="48"/>
      <c r="B85" s="33"/>
      <c r="C85" s="68"/>
      <c r="D85" s="68"/>
      <c r="E85" s="68"/>
      <c r="F85" s="68"/>
      <c r="G85" s="68"/>
      <c r="H85" s="69"/>
      <c r="I85" s="69"/>
      <c r="J85" s="68"/>
      <c r="K85" s="68"/>
      <c r="L85" s="68"/>
      <c r="M85" s="68"/>
      <c r="N85" s="68"/>
      <c r="O85" s="68"/>
      <c r="P85" s="68"/>
      <c r="Q85" s="69"/>
      <c r="R85" s="34"/>
      <c r="S85" s="6"/>
    </row>
    <row r="86" spans="1:28" s="3" customFormat="1">
      <c r="A86" s="26"/>
      <c r="B86" s="70" t="s">
        <v>136</v>
      </c>
      <c r="C86" s="71">
        <f>IF(ISERR(C84/C19),0,C84/C19)</f>
        <v>0.64879999999999993</v>
      </c>
      <c r="D86" s="71">
        <f>IF(ISERR(D84/D19),0,D84/D19)</f>
        <v>0.64572760416666664</v>
      </c>
      <c r="E86" s="71">
        <f>IF(ISERR(E84/E19),0,E84/E19)</f>
        <v>0.64262320421006947</v>
      </c>
      <c r="F86" s="71">
        <f>IF(ISERR(F84/F19),0,F84/F19)</f>
        <v>0.63948646675392418</v>
      </c>
      <c r="G86" s="71">
        <f>IF(ISERR(G84/G19),0,G84/G19)</f>
        <v>0.63631705494927759</v>
      </c>
      <c r="H86" s="58">
        <f>IF(ISERR(H84/H19),0,H84/H19)</f>
        <v>0.63311462843833255</v>
      </c>
      <c r="I86" s="58">
        <f>IF(ISERR(I84/I19),0,I84/I19)</f>
        <v>0.62987884331789845</v>
      </c>
      <c r="J86" s="71">
        <f>IF(ISERR(J84/J19),0,J84/J19)</f>
        <v>0.62660935210245983</v>
      </c>
      <c r="K86" s="71">
        <f>IF(ISERR(K84/K19),0,K84/K19)</f>
        <v>0.62330580368686039</v>
      </c>
      <c r="L86" s="71">
        <f>IF(ISERR(L84/L19),0,L84/L19)</f>
        <v>0.61996784330859855</v>
      </c>
      <c r="M86" s="71">
        <f>IF(ISERR(M84/M19),0,M84/M19)</f>
        <v>0.61659511250972976</v>
      </c>
      <c r="N86" s="71">
        <f>IF(ISERR(N84/N19),0,N84/N19)</f>
        <v>0.61318724909837252</v>
      </c>
      <c r="O86" s="71">
        <f>IF(ISERR(O84/O19),0,O84/O19)</f>
        <v>0.63130109687851577</v>
      </c>
      <c r="P86" s="71">
        <f>IF(ISERR(P84/P19),0,P84/P19)</f>
        <v>0.63130109687851588</v>
      </c>
      <c r="Q86" s="71"/>
      <c r="R86" s="71"/>
      <c r="S86" s="71">
        <f>IF(ISERR(S84/S19),0,S84/S19)</f>
        <v>0.18611291719226125</v>
      </c>
      <c r="T86" s="45"/>
      <c r="U86" s="45"/>
    </row>
    <row r="87" spans="1:28" s="3" customFormat="1">
      <c r="A87" s="1"/>
      <c r="H87" s="4"/>
      <c r="I87" s="4"/>
      <c r="Q87" s="4"/>
      <c r="R87" s="5"/>
      <c r="S87" s="6"/>
    </row>
    <row r="88" spans="1:28" s="3" customFormat="1">
      <c r="A88" s="1"/>
      <c r="C88" s="3" t="s">
        <v>0</v>
      </c>
      <c r="H88" s="4"/>
      <c r="I88" s="4"/>
      <c r="Q88" s="4"/>
      <c r="R88" s="5"/>
      <c r="S88" s="6"/>
    </row>
    <row r="96" spans="1:28" s="3" customFormat="1">
      <c r="A96" s="1"/>
      <c r="H96" s="4"/>
      <c r="I96" s="4"/>
      <c r="Q96" s="4"/>
      <c r="R96" s="5"/>
      <c r="S96" s="6"/>
      <c r="AB96" s="3" t="s">
        <v>0</v>
      </c>
    </row>
    <row r="98" spans="1:28" s="3" customFormat="1">
      <c r="A98" s="1"/>
      <c r="H98" s="4"/>
      <c r="I98" s="4"/>
      <c r="Q98" s="4"/>
      <c r="R98" s="5"/>
      <c r="S98" s="6"/>
      <c r="AB98" s="3" t="s">
        <v>0</v>
      </c>
    </row>
    <row r="100" spans="1:28" s="3" customFormat="1">
      <c r="A100" s="1"/>
      <c r="H100" s="4"/>
      <c r="I100" s="4"/>
      <c r="Q100" s="4"/>
      <c r="R100" s="5"/>
      <c r="S100" s="6"/>
      <c r="AA100" s="3" t="s">
        <v>0</v>
      </c>
    </row>
    <row r="116" spans="1:19" s="3" customFormat="1">
      <c r="A116" s="1"/>
      <c r="H116" s="4"/>
      <c r="I116" s="4"/>
      <c r="O116" s="72"/>
      <c r="P116" s="72"/>
      <c r="Q116" s="73"/>
      <c r="R116" s="58"/>
      <c r="S116" s="6"/>
    </row>
  </sheetData>
  <mergeCells count="2">
    <mergeCell ref="Q5:R5"/>
    <mergeCell ref="T5:U5"/>
  </mergeCells>
  <pageMargins left="0.7" right="0.7" top="0.75" bottom="0.75" header="0.3" footer="0.3"/>
  <pageSetup scale="37" orientation="landscape" r:id="rId1"/>
  <headerFooter>
    <oddHeader>&amp;R&amp;G</oddHeader>
    <oddFooter>&amp;L&amp;"Arial,Bold"Financial Forecast Tempate - Creative Agencies
Provided by Door 417 Consulting | www.door417.com&amp;C&amp;"Arial,Bold"&amp;P of &amp;N&amp;R&amp;"Arial,Bold"&amp;D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Instructions</vt:lpstr>
      <vt:lpstr>Inputs</vt:lpstr>
      <vt:lpstr>Combined</vt:lpstr>
      <vt:lpstr>Business Unit 1</vt:lpstr>
      <vt:lpstr>Business Unit 2</vt:lpstr>
      <vt:lpstr>Business Unit 3</vt:lpstr>
      <vt:lpstr>'Business Unit 1'!Print_Area</vt:lpstr>
      <vt:lpstr>'Business Unit 2'!Print_Area</vt:lpstr>
      <vt:lpstr>'Business Unit 3'!Print_Area</vt:lpstr>
      <vt:lpstr>Combined!Print_Area</vt:lpstr>
    </vt:vector>
  </TitlesOfParts>
  <Company>The Richards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Schwab</dc:creator>
  <cp:lastModifiedBy>Philip Schwab</cp:lastModifiedBy>
  <cp:lastPrinted>2022-02-19T21:24:10Z</cp:lastPrinted>
  <dcterms:created xsi:type="dcterms:W3CDTF">2017-01-16T22:53:38Z</dcterms:created>
  <dcterms:modified xsi:type="dcterms:W3CDTF">2022-02-19T21:30:25Z</dcterms:modified>
</cp:coreProperties>
</file>